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4584CDF2-B8FC-472B-AB1A-3D8AC2C6905E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" i="33" l="1"/>
  <c r="J5" i="33"/>
  <c r="L5" i="33"/>
  <c r="C6" i="32"/>
  <c r="H32" i="1"/>
  <c r="H29" i="1"/>
  <c r="H26" i="1"/>
  <c r="H23" i="1"/>
  <c r="H20" i="1"/>
  <c r="H10" i="33"/>
  <c r="J10" i="33"/>
  <c r="L10" i="33"/>
  <c r="H11" i="33"/>
  <c r="J11" i="33"/>
  <c r="L11" i="33"/>
  <c r="H8" i="33"/>
  <c r="J8" i="33"/>
  <c r="L8" i="33"/>
  <c r="C11" i="32"/>
  <c r="H7" i="33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L27" i="1"/>
  <c r="L28" i="1"/>
  <c r="L29" i="1"/>
  <c r="U29" i="1" s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U32" i="1"/>
  <c r="U26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F10" i="33"/>
  <c r="O7" i="33"/>
  <c r="N7" i="33"/>
  <c r="L7" i="33"/>
  <c r="J7" i="33"/>
  <c r="F7" i="33"/>
  <c r="O5" i="33"/>
  <c r="N5" i="33"/>
  <c r="F5" i="33"/>
  <c r="O15" i="33"/>
  <c r="N15" i="33"/>
  <c r="L15" i="33"/>
  <c r="J15" i="33"/>
  <c r="F15" i="33"/>
  <c r="O12" i="33"/>
  <c r="N12" i="33"/>
  <c r="L12" i="33"/>
  <c r="J12" i="33"/>
  <c r="F12" i="33"/>
  <c r="O11" i="33"/>
  <c r="N11" i="33"/>
  <c r="F11" i="33"/>
  <c r="O9" i="33"/>
  <c r="N9" i="33"/>
  <c r="F9" i="33"/>
  <c r="O8" i="33"/>
  <c r="N8" i="33"/>
  <c r="F8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5" i="19"/>
  <c r="D16" i="19"/>
  <c r="D12" i="19"/>
  <c r="D13" i="19"/>
  <c r="D14" i="19"/>
  <c r="P7" i="33" l="1"/>
  <c r="Q7" i="33" s="1"/>
  <c r="Q12" i="33"/>
  <c r="P8" i="33"/>
  <c r="Q8" i="33" s="1"/>
  <c r="Q15" i="33"/>
  <c r="P10" i="33"/>
  <c r="Q10" i="33" s="1"/>
  <c r="Q5" i="33"/>
  <c r="P9" i="33"/>
  <c r="Q9" i="33" s="1"/>
  <c r="P11" i="33"/>
  <c r="Q11" i="33" s="1"/>
  <c r="U23" i="1"/>
  <c r="N6" i="33"/>
  <c r="N13" i="33"/>
  <c r="N14" i="33"/>
  <c r="N16" i="33"/>
  <c r="N17" i="33"/>
  <c r="N18" i="33"/>
  <c r="N19" i="33"/>
  <c r="N20" i="33"/>
  <c r="N21" i="33"/>
  <c r="L13" i="33"/>
  <c r="L14" i="33"/>
  <c r="L16" i="33"/>
  <c r="L17" i="33"/>
  <c r="L18" i="33"/>
  <c r="L19" i="33"/>
  <c r="L20" i="33"/>
  <c r="L21" i="33"/>
  <c r="N4" i="33"/>
  <c r="L4" i="33"/>
  <c r="J13" i="33"/>
  <c r="J14" i="33"/>
  <c r="J16" i="33"/>
  <c r="J17" i="33"/>
  <c r="J18" i="33"/>
  <c r="J19" i="33"/>
  <c r="J20" i="33"/>
  <c r="J21" i="33"/>
  <c r="J4" i="33"/>
  <c r="H13" i="33"/>
  <c r="H1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F6" i="33"/>
  <c r="P6" i="33" s="1"/>
  <c r="Q6" i="33" s="1"/>
  <c r="F13" i="33"/>
  <c r="Q13" i="33" s="1"/>
  <c r="F14" i="33"/>
  <c r="Q14" i="33" s="1"/>
  <c r="F16" i="33"/>
  <c r="Q16" i="33" s="1"/>
  <c r="F17" i="33"/>
  <c r="Q17" i="33" s="1"/>
  <c r="F18" i="33"/>
  <c r="Q18" i="33" s="1"/>
  <c r="F19" i="33"/>
  <c r="Q19" i="33" s="1"/>
  <c r="F20" i="33"/>
  <c r="Q20" i="33" s="1"/>
  <c r="F21" i="33"/>
  <c r="Q21" i="33" s="1"/>
  <c r="F4" i="33"/>
  <c r="P4" i="33" s="1"/>
  <c r="B16" i="19"/>
  <c r="B15" i="19"/>
  <c r="B14" i="19"/>
  <c r="B13" i="19"/>
  <c r="B12" i="19"/>
  <c r="T17" i="1" l="1"/>
  <c r="V17" i="1" s="1"/>
  <c r="I17" i="1"/>
  <c r="G17" i="1"/>
  <c r="C7" i="32"/>
  <c r="D20" i="1" l="1"/>
  <c r="D23" i="1"/>
  <c r="D26" i="1"/>
  <c r="D29" i="1"/>
  <c r="D32" i="1"/>
  <c r="D17" i="1"/>
  <c r="C17" i="1"/>
  <c r="B20" i="1"/>
  <c r="B23" i="1"/>
  <c r="B26" i="1"/>
  <c r="B29" i="1"/>
  <c r="B32" i="1"/>
  <c r="B17" i="1"/>
  <c r="O6" i="33"/>
  <c r="O13" i="33"/>
  <c r="O14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<sst xmlns="http://schemas.openxmlformats.org/spreadsheetml/2006/main" count="390" uniqueCount="233">
  <si>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</si>
  <si>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</si>
  <si>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</si>
  <si>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</si>
  <si>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</si>
  <si>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</si>
  <si>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</si>
  <si>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</si>
  <si>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</si>
  <si>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</si>
  <si>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</si>
  <si>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</si>
  <si>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</si>
  <si>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</si>
  <si>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</si>
  <si>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</si>
  <si>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</si>
  <si>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</si>
  <si>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</si>
  <si>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</si>
  <si>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</si>
  <si>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</si>
  <si>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</si>
  <si>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</si>
  <si>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</si>
  <si>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</si>
  <si>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</si>
  <si>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</si>
  <si>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</si>
  <si>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</si>
  <si>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</si>
  <si>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</si>
  <si>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</si>
  <si>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</si>
  <si>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</si>
  <si>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</si>
  <si>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</si>
  <si>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</si>
  <si>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</si>
  <si>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</si>
  <si>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</si>
  <si>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</si>
  <si>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</si>
  <si>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</si>
  <si>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</si>
  <si>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</si>
  <si>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</si>
  <si>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</si>
  <si>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</si>
  <si>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</si>
  <si>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</si>
  <si>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</si>
  <si>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</si>
  <si>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</si>
  <si>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</si>
  <si>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</si>
  <si>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</si>
  <si>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</si>
  <si>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</si>
  <si>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</si>
  <si>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</si>
  <si>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</si>
  <si>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</si>
  <si>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</si>
  <si>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</si>
  <si>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</si>
  <si>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</si>
  <si>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</si>
  <si>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</si>
  <si>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</si>
  <si>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</si>
  <si>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</si>
  <si>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</si>
  <si>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</si>
  <si>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</si>
  <si>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</si>
  <si>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</si>
  <si>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</si>
  <si>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</si>
  <si>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</si>
  <si>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</si>
  <si>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</si>
  <si>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</si>
  <si>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</si>
  <si>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</si>
  <si>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</si>
  <si>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</si>
  <si>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</si>
  <si>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</si>
  <si>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</si>
  <si>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</si>
  <si>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</si>
  <si>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</si>
  <si>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</si>
  <si>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</si>
  <si>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</si>
  <si>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</si>
  <si>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</si>
  <si>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</si>
  <si>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</si>
  <si>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</si>
  <si>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</si>
  <si>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</si>
  <si>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</si>
  <si>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</si>
  <si>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</si>
  <si>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</si>
  <si>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</si>
  <si>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</si>
  <si>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</si>
  <si>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</si>
  <si>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</si>
  <si>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</si>
  <si>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</si>
  <si>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</si>
  <si>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</si>
  <si>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</si>
  <si>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</si>
  <si>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</si>
  <si>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</si>
  <si>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</si>
  <si>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</si>
  <si>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</si>
  <si>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</si>
  <si>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</si>
  <si>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</si>
  <si>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</si>
  <si>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</si>
  <si>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</si>
  <si>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</si>
  <si>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</si>
  <si>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</si>
  <si>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</si>
  <si>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</si>
  <si>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</si>
  <si>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</si>
  <si>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</si>
  <si>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</si>
  <si>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</si>
  <si>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</si>
  <si>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</si>
  <si>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</si>
  <si>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</si>
  <si>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</si>
  <si>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</si>
  <si>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</si>
  <si>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</si>
  <si>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</si>
  <si>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</si>
  <si>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</si>
  <si>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</si>
  <si>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</si>
  <si>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</si>
  <si>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</si>
  <si>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</si>
  <si>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</si>
  <si>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</si>
  <si>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</si>
  <si>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</si>
  <si>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</si>
  <si>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</si>
  <si>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</si>
  <si>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</si>
  <si>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</si>
  <si>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</si>
  <si>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</si>
  <si>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</si>
  <si>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</si>
  <si>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</si>
  <si>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</si>
  <si>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</si>
  <si>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</si>
  <si>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</si>
  <si>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</si>
  <si>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</si>
  <si>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</si>
  <si>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</si>
  <si>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</si>
  <si>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</si>
  <si>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</si>
  <si>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</si>
  <si>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</si>
  <si>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</si>
  <si>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</si>
  <si>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</si>
  <si>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</si>
  <si>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</si>
  <si>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</si>
  <si>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</si>
  <si>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</si>
  <si>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</si>
  <si>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</si>
  <si>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</si>
  <si>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</si>
  <si>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</si>
  <si>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</si>
  <si>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</si>
  <si>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</si>
  <si>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</si>
  <si>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</si>
  <si>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</si>
  <si>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</si>
  <si>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</si>
  <si>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</si>
  <si>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</si>
  <si>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</si>
  <si>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</si>
  <si>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</si>
  <si>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</si>
  <si>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</si>
  <si>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</si>
  <si>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</si>
  <si>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CONTROL DISCIPLINARIO</t>
  </si>
  <si>
    <t>Incumplimiento, retrasos u omisión en el trámite de los procesos disciplinarios</t>
  </si>
  <si>
    <t xml:space="preserve">Sobrecarga de funciones de la responsable del proceso e insuficiencia de personal </t>
  </si>
  <si>
    <t xml:space="preserve">Deficiencias en el trámite de los procesos disciplinarios </t>
  </si>
  <si>
    <t>Prescripción de los procesos disciplinarios</t>
  </si>
  <si>
    <t>Poco personal para tramitar y decidir las actuaciones disciplinarias</t>
  </si>
  <si>
    <t>Demoras injustificadas en las etapas procesales</t>
  </si>
  <si>
    <t xml:space="preserve">Deficiencias en el recaudo de medios probatorios </t>
  </si>
  <si>
    <t>Ausencia o deficiencia de controles internos en los términos de cada etapa procesal.</t>
  </si>
  <si>
    <t>1- Prescripción de la acción disciplinaria,                                          2- impunidad,                                                               3- Investigaciones y sanciones                                        4- Observaciones por parte de los organismos de control,                                                                              5- Pérdida de autoridad,                                                  6- Afectación de la imagen de la empresa,                                       7- Denuncias                                                                     8- Desconfianza ciudadana</t>
  </si>
  <si>
    <t>1- Prescripción de la acción disciplinaria,                              2- impunidad,                                  3- Investigaciones y sanciones                                        4- Observaciones por parte de los organismos de control,                                                                          5- Pérdida de autoridad,                                                 6- Afectación de la imagen de la empresa,                                       7- Denuncias                                                                   8- Desconfianza ciudadana</t>
  </si>
  <si>
    <t>1- Prescripción de la acción disciplinaria,                              2- Impunidad,                                                                 3- Investigaciones y sanciones                                        4- Observaciones por parte de los organismos de control,                                                                           5- Pérdida de autoridad,                                                  6- Afectación de la imagen de la empresa,                                       7- Denuncias                                                                   8- Desconfianza ciudadana                                             9- Apatía hacia la empresa</t>
  </si>
  <si>
    <t>MAPA DE CALOR CIÉNAGA 2023</t>
  </si>
  <si>
    <t>Gestionar la asignación de personal de apoyo para el trámite de esos procesos</t>
  </si>
  <si>
    <t>Gestionar el apoyo de funcionarios de otras áreas o de personal externo</t>
  </si>
  <si>
    <t xml:space="preserve">Revisión periódica de expedientes </t>
  </si>
  <si>
    <t>Ejercer una mejor y mayor gestión en el recuado probatorio</t>
  </si>
  <si>
    <t>Revisión periódica del fenómeno de la prescrfipción de la acción disciplinaria en cda uno de los expedientes, dejando constancia de la revisión.</t>
  </si>
  <si>
    <t xml:space="preserve">Secretario Administrativo </t>
  </si>
  <si>
    <t>Permanente</t>
  </si>
  <si>
    <t xml:space="preserve">Trimestral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</si>
</sst>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sz val="12"/>
      <color rgb="FF000000"/>
      <name val="Arial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2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4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9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0" fillId="18" borderId="2" xfId="0" applyFont="1" applyFill="1" applyBorder="1" applyAlignment="1">
      <alignment horizontal="center" vertical="center"/>
    </xf>
    <xf numFmtId="0" fontId="30" fillId="18" borderId="11" xfId="0" applyFont="1" applyFill="1" applyBorder="1" applyAlignment="1">
      <alignment horizontal="center" vertical="center"/>
    </xf>
    <xf numFmtId="0" fontId="30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30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7" fillId="6" borderId="1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0" borderId="6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11" fillId="9" borderId="9" xfId="0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5" fillId="18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7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6" fillId="14" borderId="1" xfId="0" applyFont="1" applyFill="1" applyBorder="1" applyAlignment="1">
      <alignment horizontal="center" vertical="center" wrapText="1"/>
    </xf>
    <xf numFmtId="0" fontId="26" fillId="14" borderId="6" xfId="0" applyFont="1" applyFill="1" applyBorder="1" applyAlignment="1">
      <alignment horizontal="center" vertical="center" wrapText="1"/>
    </xf>
    <xf numFmtId="0" fontId="27" fillId="18" borderId="1" xfId="0" applyFont="1" applyFill="1" applyBorder="1" applyAlignment="1">
      <alignment horizontal="center" vertical="center" wrapText="1"/>
    </xf>
    <xf numFmtId="0" fontId="27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31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1579888</xdr:colOff>
      <xdr:row>0</xdr:row>
      <xdr:rowOff>106161</xdr:rowOff>
    </xdr:from>
    <xdr:to>
      <xdr:col>2</xdr:col>
      <xdr:colOff>597331</xdr:colOff>
      <xdr:row>4</xdr:row>
      <xdr:rowOff>156501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2080354" y="106161"/>
          <a:ext cx="1939519" cy="825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219473</xdr:colOff>
      <xdr:row>0</xdr:row>
      <xdr:rowOff>86590</xdr:rowOff>
    </xdr:from>
    <xdr:to>
      <xdr:col>12</xdr:col>
      <xdr:colOff>1091399</xdr:colOff>
      <xdr:row>4</xdr:row>
      <xdr:rowOff>54223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4942863" y="86590"/>
          <a:ext cx="871926" cy="742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497672</xdr:colOff>
      <xdr:row>1</xdr:row>
      <xdr:rowOff>6253</xdr:rowOff>
    </xdr:from>
    <xdr:to>
      <xdr:col>13</xdr:col>
      <xdr:colOff>1270938</xdr:colOff>
      <xdr:row>5</xdr:row>
      <xdr:rowOff>7970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007672" y="208298"/>
          <a:ext cx="773266" cy="80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topLeftCell="A18" zoomScale="46" zoomScaleNormal="46" zoomScaleSheetLayoutView="30" workbookViewId="0">
      <selection activeCell="T26" sqref="T26:T34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71" customWidth="1"/>
    <col min="8" max="8" width="7" style="78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33" t="s">
        <v>210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</row>
    <row r="2" spans="1:24" ht="15" customHeight="1" x14ac:dyDescent="0.2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4" ht="14.25" customHeight="1" x14ac:dyDescent="0.2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</row>
    <row r="4" spans="1:24" ht="14.25" customHeight="1" x14ac:dyDescent="0.2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</row>
    <row r="5" spans="1:24" ht="15" customHeight="1" x14ac:dyDescent="0.2">
      <c r="A5" s="133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</row>
    <row r="6" spans="1:24" ht="14.25" customHeight="1" x14ac:dyDescent="0.2">
      <c r="A6" s="133"/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</row>
    <row r="7" spans="1:24" ht="14.25" customHeight="1" x14ac:dyDescent="0.2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</row>
    <row r="8" spans="1:24" ht="9" customHeight="1" x14ac:dyDescent="0.2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</row>
    <row r="9" spans="1:24" ht="14.25" customHeight="1" x14ac:dyDescent="0.2">
      <c r="A9" s="133"/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</row>
    <row r="10" spans="1:24" ht="14.25" customHeight="1" x14ac:dyDescent="0.2">
      <c r="A10" s="133"/>
      <c r="B10" s="133"/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</row>
    <row r="11" spans="1:24" ht="48" customHeight="1" x14ac:dyDescent="0.2">
      <c r="A11" s="134"/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</row>
    <row r="12" spans="1:24" ht="11.25" customHeight="1" x14ac:dyDescent="0.2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90"/>
      <c r="V12" s="90"/>
      <c r="W12" s="90" t="s">
        <v>199</v>
      </c>
      <c r="X12" s="1">
        <f>IF(W12="LEVE",1,0)</f>
        <v>1</v>
      </c>
    </row>
    <row r="13" spans="1:24" ht="38.25" customHeight="1" x14ac:dyDescent="0.2">
      <c r="A13" s="130" t="s">
        <v>7</v>
      </c>
      <c r="B13" s="131"/>
      <c r="C13" s="131"/>
      <c r="D13" s="131"/>
      <c r="E13" s="132"/>
      <c r="F13" s="141" t="s">
        <v>125</v>
      </c>
      <c r="G13" s="141"/>
      <c r="H13" s="141"/>
      <c r="I13" s="141"/>
      <c r="J13" s="141"/>
      <c r="K13" s="147" t="s">
        <v>207</v>
      </c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</row>
    <row r="14" spans="1:24" ht="38.25" customHeight="1" x14ac:dyDescent="0.2">
      <c r="A14" s="151" t="s">
        <v>1</v>
      </c>
      <c r="B14" s="150" t="s">
        <v>94</v>
      </c>
      <c r="C14" s="150" t="s">
        <v>21</v>
      </c>
      <c r="D14" s="150" t="s">
        <v>8</v>
      </c>
      <c r="E14" s="145" t="s">
        <v>25</v>
      </c>
      <c r="F14" s="141"/>
      <c r="G14" s="141"/>
      <c r="H14" s="141"/>
      <c r="I14" s="141"/>
      <c r="J14" s="141"/>
      <c r="K14" s="142" t="s">
        <v>205</v>
      </c>
      <c r="L14" s="142"/>
      <c r="M14" s="142"/>
      <c r="N14" s="142"/>
      <c r="O14" s="142"/>
      <c r="P14" s="142"/>
      <c r="Q14" s="142"/>
      <c r="R14" s="142"/>
      <c r="S14" s="142"/>
      <c r="T14" s="142" t="s">
        <v>206</v>
      </c>
      <c r="U14" s="142"/>
      <c r="V14" s="142"/>
      <c r="W14" s="142"/>
    </row>
    <row r="15" spans="1:24" ht="28.5" customHeight="1" x14ac:dyDescent="0.2">
      <c r="A15" s="151"/>
      <c r="B15" s="150"/>
      <c r="C15" s="150"/>
      <c r="D15" s="150"/>
      <c r="E15" s="145"/>
      <c r="F15" s="149" t="s">
        <v>9</v>
      </c>
      <c r="G15" s="149"/>
      <c r="H15" s="149"/>
      <c r="I15" s="149"/>
      <c r="J15" s="96"/>
      <c r="K15" s="148" t="s">
        <v>180</v>
      </c>
      <c r="L15" s="148" t="s">
        <v>181</v>
      </c>
      <c r="M15" s="148" t="s">
        <v>22</v>
      </c>
      <c r="N15" s="148" t="s">
        <v>95</v>
      </c>
      <c r="O15" s="140" t="s">
        <v>158</v>
      </c>
      <c r="P15" s="140" t="s">
        <v>20</v>
      </c>
      <c r="Q15" s="140" t="s">
        <v>161</v>
      </c>
      <c r="R15" s="140" t="s">
        <v>182</v>
      </c>
      <c r="S15" s="140" t="s">
        <v>166</v>
      </c>
      <c r="T15" s="146" t="s">
        <v>183</v>
      </c>
      <c r="U15" s="146"/>
      <c r="V15" s="146"/>
      <c r="W15" s="146"/>
    </row>
    <row r="16" spans="1:24" ht="124.5" customHeight="1" x14ac:dyDescent="0.2">
      <c r="A16" s="151"/>
      <c r="B16" s="150"/>
      <c r="C16" s="150"/>
      <c r="D16" s="150"/>
      <c r="E16" s="145"/>
      <c r="F16" s="93" t="s">
        <v>178</v>
      </c>
      <c r="G16" s="94" t="s">
        <v>177</v>
      </c>
      <c r="H16" s="95" t="s">
        <v>179</v>
      </c>
      <c r="I16" s="93" t="s">
        <v>12</v>
      </c>
      <c r="J16" s="93" t="s">
        <v>122</v>
      </c>
      <c r="K16" s="148"/>
      <c r="L16" s="148"/>
      <c r="M16" s="148"/>
      <c r="N16" s="148"/>
      <c r="O16" s="140"/>
      <c r="P16" s="140"/>
      <c r="Q16" s="140"/>
      <c r="R16" s="140"/>
      <c r="S16" s="140"/>
      <c r="T16" s="92" t="s">
        <v>184</v>
      </c>
      <c r="U16" s="92" t="s">
        <v>185</v>
      </c>
      <c r="V16" s="92" t="s">
        <v>186</v>
      </c>
      <c r="W16" s="92" t="s">
        <v>122</v>
      </c>
    </row>
    <row r="17" spans="1:23" s="2" customFormat="1" ht="140.25" customHeight="1" x14ac:dyDescent="0.2">
      <c r="A17" s="137">
        <v>1</v>
      </c>
      <c r="B17" s="138" t="str">
        <f>'Descripción del Riesgo'!C8</f>
        <v>Incumplimiento, retrasos u omisión en el trámite de los procesos disciplinarios</v>
      </c>
      <c r="C17" s="50" t="str">
        <f>'Descripción del Riesgo'!E8</f>
        <v xml:space="preserve">Sobrecarga de funciones de la responsable del proceso e insuficiencia de personal </v>
      </c>
      <c r="D17" s="138" t="str">
        <f>'Descripción del Riesgo'!F8</f>
        <v>1- Prescripción de la acción disciplinaria,                                          2- impunidad,                                                               3- Investigaciones y sanciones                                        4- Observaciones por parte de los organismos de control,                                                                              5- Pérdida de autoridad,                                                  6- Afectación de la imagen de la empresa,                                       7- Denuncias                                                                     8- Desconfianza ciudadana</v>
      </c>
      <c r="E17" s="136">
        <f>Probabilidad!C11</f>
        <v>25</v>
      </c>
      <c r="F17" s="135" t="str">
        <f>Probabilidad!D11</f>
        <v>Media</v>
      </c>
      <c r="G17" s="139">
        <f>IF(F17="MUY Baja",20%,IF(F17="Baja",40%,IF(F17="Media",60%,IF(F17="Alta",80%,IF(F17="Muy Alta",100%,"")))))</f>
        <v>0.6</v>
      </c>
      <c r="H17" s="135" t="str">
        <f>Probabilidad!E11</f>
        <v>Catastrófico</v>
      </c>
      <c r="I17" s="136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Gestionar la asignación de personal de apoyo para el trámite de esos procesos</v>
      </c>
      <c r="L17" s="42" t="str">
        <f>'Diseño de Controles'!E4</f>
        <v>Preventivo</v>
      </c>
      <c r="M17" s="42" t="str">
        <f>'Diseño de Controles'!G4</f>
        <v xml:space="preserve">Secretario Administrativo </v>
      </c>
      <c r="N17" s="42" t="str">
        <f>'Diseño de Controles'!H4</f>
        <v>Permanente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Con registro</v>
      </c>
      <c r="T17" s="217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18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18" t="str">
        <f>IF(OR(T17=0,U17=0),"",INDEX('Mapa de Calor'!$D$5:$H$9,(MATCH(T17,'Mapa de Calor'!$B$5:$B$9,0)),MATCH(U17,'Mapa de Calor'!$D$10:$H$10,0)))</f>
        <v>Extremo</v>
      </c>
      <c r="W17" s="90"/>
    </row>
    <row r="18" spans="1:23" s="2" customFormat="1" ht="15" x14ac:dyDescent="0.2">
      <c r="A18" s="137"/>
      <c r="B18" s="138"/>
      <c r="C18" s="50">
        <f>'Descripción del Riesgo'!E9</f>
        <v>0</v>
      </c>
      <c r="D18" s="138"/>
      <c r="E18" s="136"/>
      <c r="F18" s="135"/>
      <c r="G18" s="139"/>
      <c r="H18" s="135"/>
      <c r="I18" s="136"/>
      <c r="J18" s="41">
        <f>'Diseño de Controles'!D5</f>
        <v>0</v>
      </c>
      <c r="K18" s="54">
        <f>'Diseño de Controles'!F5</f>
        <v>0</v>
      </c>
      <c r="L18" s="42">
        <f>'Diseño de Controles'!E5</f>
        <v>0</v>
      </c>
      <c r="M18" s="42">
        <f>'Diseño de Controles'!G5</f>
        <v>0</v>
      </c>
      <c r="N18" s="42">
        <f>'Diseño de Controles'!H5</f>
        <v>0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17"/>
      <c r="U18" s="218"/>
      <c r="V18" s="218"/>
      <c r="W18" s="90"/>
    </row>
    <row r="19" spans="1:23" s="2" customFormat="1" ht="15" x14ac:dyDescent="0.2">
      <c r="A19" s="137"/>
      <c r="B19" s="138"/>
      <c r="C19" s="50">
        <f>'Descripción del Riesgo'!E10</f>
        <v>0</v>
      </c>
      <c r="D19" s="138"/>
      <c r="E19" s="136"/>
      <c r="F19" s="135"/>
      <c r="G19" s="139"/>
      <c r="H19" s="135"/>
      <c r="I19" s="136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42">
        <f>'Diseño de Controles'!G6</f>
        <v>0</v>
      </c>
      <c r="N19" s="42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17"/>
      <c r="U19" s="218"/>
      <c r="V19" s="218"/>
      <c r="W19" s="90"/>
    </row>
    <row r="20" spans="1:23" ht="86.25" customHeight="1" x14ac:dyDescent="0.2">
      <c r="A20" s="137">
        <v>2</v>
      </c>
      <c r="B20" s="138" t="str">
        <f>'Descripción del Riesgo'!C11</f>
        <v xml:space="preserve">Deficiencias en el trámite de los procesos disciplinarios </v>
      </c>
      <c r="C20" s="50" t="str">
        <f>'Descripción del Riesgo'!E11</f>
        <v>Poco personal para tramitar y decidir las actuaciones disciplinarias</v>
      </c>
      <c r="D20" s="138" t="str">
        <f>'Descripción del Riesgo'!F11</f>
        <v>1- Prescripción de la acción disciplinaria,                              2- impunidad,                                  3- Investigaciones y sanciones                                        4- Observaciones por parte de los organismos de control,                                                                          5- Pérdida de autoridad,                                                 6- Afectación de la imagen de la empresa,                                       7- Denuncias                                                                   8- Desconfianza ciudadana</v>
      </c>
      <c r="E20" s="136">
        <f>Probabilidad!C12</f>
        <v>25</v>
      </c>
      <c r="F20" s="135" t="str">
        <f>Probabilidad!D12</f>
        <v>Media</v>
      </c>
      <c r="G20" s="139">
        <f t="shared" ref="G20" si="0">IF(F20="MUY Baja",20%,IF(F20="Baja",40%,IF(F20="Media",60%,IF(F20="Alta",80%,IF(F20="Muy Alta",100%,"")))))</f>
        <v>0.6</v>
      </c>
      <c r="H20" s="135" t="str">
        <f>Probabilidad!E12</f>
        <v>Moderado</v>
      </c>
      <c r="I20" s="136" t="str">
        <f>IF(OR(F20=0,H20=0),"",INDEX('Mapa de Calor'!$D$5:$H$9,(MATCH(Mapa_de_Riesgo!F20:F22,'Mapa de Calor'!$B$5:$B$9,0)),MATCH(Mapa_de_Riesgo!H20:H22,'Mapa de Calor'!$D$10:$H$10,0)))</f>
        <v>Moderado</v>
      </c>
      <c r="J20" s="41" t="str">
        <f>'Diseño de Controles'!D7</f>
        <v>Reducir</v>
      </c>
      <c r="K20" s="54" t="str">
        <f>'Diseño de Controles'!F7</f>
        <v>Gestionar el apoyo de funcionarios de otras áreas o de personal externo</v>
      </c>
      <c r="L20" s="42" t="str">
        <f>'Diseño de Controles'!E7</f>
        <v>Preventivo</v>
      </c>
      <c r="M20" s="42" t="str">
        <f>'Diseño de Controles'!G7</f>
        <v xml:space="preserve">Secretario Administrativo </v>
      </c>
      <c r="N20" s="42" t="str">
        <f>'Diseño de Controles'!H7</f>
        <v>Permanente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Con registro</v>
      </c>
      <c r="T20" s="217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18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Moderado</v>
      </c>
      <c r="V20" s="218" t="str">
        <f>IF(OR(T20=0,U20=0),"",INDEX('Mapa de Calor'!$D$5:$H$9,(MATCH(T20,'Mapa de Calor'!$B$5:$B$9,0)),MATCH(U20,'Mapa de Calor'!$D$10:$H$10,0)))</f>
        <v>Moderado</v>
      </c>
      <c r="W20" s="90"/>
    </row>
    <row r="21" spans="1:23" ht="75" customHeight="1" x14ac:dyDescent="0.2">
      <c r="A21" s="137"/>
      <c r="B21" s="138"/>
      <c r="C21" s="50" t="str">
        <f>'Descripción del Riesgo'!E12</f>
        <v>Demoras injustificadas en las etapas procesales</v>
      </c>
      <c r="D21" s="138"/>
      <c r="E21" s="136"/>
      <c r="F21" s="135"/>
      <c r="G21" s="139"/>
      <c r="H21" s="135"/>
      <c r="I21" s="136"/>
      <c r="J21" s="41" t="str">
        <f>'Diseño de Controles'!D8</f>
        <v>Reducir</v>
      </c>
      <c r="K21" s="54" t="str">
        <f>'Diseño de Controles'!F8</f>
        <v xml:space="preserve">Revisión periódica de expedientes </v>
      </c>
      <c r="L21" s="42" t="str">
        <f>'Diseño de Controles'!E8</f>
        <v>Preventivo</v>
      </c>
      <c r="M21" s="42" t="str">
        <f>'Diseño de Controles'!G8</f>
        <v xml:space="preserve">Secretario Administrativo </v>
      </c>
      <c r="N21" s="42" t="str">
        <f>'Diseño de Controles'!H8</f>
        <v xml:space="preserve">Trimestral 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Continua</v>
      </c>
      <c r="S21" s="42" t="str">
        <f>Análisis_de_controles!M8</f>
        <v>Con registro</v>
      </c>
      <c r="T21" s="217"/>
      <c r="U21" s="218"/>
      <c r="V21" s="218"/>
      <c r="W21" s="90"/>
    </row>
    <row r="22" spans="1:23" ht="15" x14ac:dyDescent="0.2">
      <c r="A22" s="137"/>
      <c r="B22" s="138"/>
      <c r="C22" s="50">
        <f>'Descripción del Riesgo'!E13</f>
        <v>0</v>
      </c>
      <c r="D22" s="138"/>
      <c r="E22" s="136"/>
      <c r="F22" s="135"/>
      <c r="G22" s="139"/>
      <c r="H22" s="135"/>
      <c r="I22" s="136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17"/>
      <c r="U22" s="218"/>
      <c r="V22" s="218"/>
      <c r="W22" s="90"/>
    </row>
    <row r="23" spans="1:23" ht="96" customHeight="1" x14ac:dyDescent="0.2">
      <c r="A23" s="137">
        <v>3</v>
      </c>
      <c r="B23" s="138" t="str">
        <f>'Descripción del Riesgo'!C14</f>
        <v>Prescripción de los procesos disciplinarios</v>
      </c>
      <c r="C23" s="50" t="str">
        <f>'Descripción del Riesgo'!E14</f>
        <v xml:space="preserve">Deficiencias en el recaudo de medios probatorios </v>
      </c>
      <c r="D23" s="138" t="str">
        <f>'Descripción del Riesgo'!F14</f>
        <v>1- Prescripción de la acción disciplinaria,                              2- Impunidad,                                                                 3- Investigaciones y sanciones                                        4- Observaciones por parte de los organismos de control,                                                                           5- Pérdida de autoridad,                                                  6- Afectación de la imagen de la empresa,                                       7- Denuncias                                                                   8- Desconfianza ciudadana                                             9- Apatía hacia la empresa</v>
      </c>
      <c r="E23" s="136">
        <f>Probabilidad!C13</f>
        <v>3</v>
      </c>
      <c r="F23" s="135" t="str">
        <f>Probabilidad!D13</f>
        <v>Baja</v>
      </c>
      <c r="G23" s="139">
        <f t="shared" ref="G23" si="1">IF(F23="MUY Baja",20%,IF(F23="Baja",40%,IF(F23="Media",60%,IF(F23="Alta",80%,IF(F23="Muy Alta",100%,"")))))</f>
        <v>0.4</v>
      </c>
      <c r="H23" s="135" t="str">
        <f>Probabilidad!E13</f>
        <v>Catastrófico</v>
      </c>
      <c r="I23" s="136" t="str">
        <f>IF(OR(F23=0,H23=0),"",INDEX('Mapa de Calor'!$D$5:$H$9,(MATCH(Mapa_de_Riesgo!F23:F25,'Mapa de Calor'!$B$5:$B$9,0)),MATCH(Mapa_de_Riesgo!H23:H25,'Mapa de Calor'!$D$10:$H$10,0)))</f>
        <v>Extremo</v>
      </c>
      <c r="J23" s="41" t="str">
        <f>'Diseño de Controles'!D10</f>
        <v>Reducir</v>
      </c>
      <c r="K23" s="54" t="str">
        <f>'Diseño de Controles'!F10</f>
        <v>Ejercer una mejor y mayor gestión en el recuado probatorio</v>
      </c>
      <c r="L23" s="42" t="str">
        <f>'Diseño de Controles'!E10</f>
        <v>Preventivo</v>
      </c>
      <c r="M23" s="42" t="str">
        <f>'Diseño de Controles'!G10</f>
        <v xml:space="preserve">Secretario Administrativo </v>
      </c>
      <c r="N23" s="42" t="str">
        <f>'Diseño de Controles'!H10</f>
        <v>Permanente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Sin registro</v>
      </c>
      <c r="T23" s="217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MUY BAJA</v>
      </c>
      <c r="U23" s="218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Catastrófico</v>
      </c>
      <c r="V23" s="218" t="str">
        <f>IF(OR(T23=0,U23=0),"",INDEX('Mapa de Calor'!$D$5:$H$9,(MATCH(T23,'Mapa de Calor'!$B$5:$B$9,0)),MATCH(U23,'Mapa de Calor'!$D$10:$H$10,0)))</f>
        <v>Extremo</v>
      </c>
      <c r="W23" s="90"/>
    </row>
    <row r="24" spans="1:23" ht="124.5" customHeight="1" x14ac:dyDescent="0.2">
      <c r="A24" s="137"/>
      <c r="B24" s="138"/>
      <c r="C24" s="50" t="str">
        <f>'Descripción del Riesgo'!E15</f>
        <v>Ausencia o deficiencia de controles internos en los términos de cada etapa procesal.</v>
      </c>
      <c r="D24" s="138"/>
      <c r="E24" s="136"/>
      <c r="F24" s="135"/>
      <c r="G24" s="139"/>
      <c r="H24" s="135"/>
      <c r="I24" s="136"/>
      <c r="J24" s="41" t="str">
        <f>'Diseño de Controles'!D11</f>
        <v>Reducir</v>
      </c>
      <c r="K24" s="54" t="str">
        <f>'Diseño de Controles'!F11</f>
        <v>Revisión periódica del fenómeno de la prescrfipción de la acción disciplinaria en cda uno de los expedientes, dejando constancia de la revisión.</v>
      </c>
      <c r="L24" s="42" t="str">
        <f>'Diseño de Controles'!E11</f>
        <v>Preventivo</v>
      </c>
      <c r="M24" s="42" t="str">
        <f>'Diseño de Controles'!G11</f>
        <v xml:space="preserve">Secretario Administrativo </v>
      </c>
      <c r="N24" s="42" t="str">
        <f>'Diseño de Controles'!H11</f>
        <v xml:space="preserve">Trimestral 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Continua</v>
      </c>
      <c r="S24" s="42" t="str">
        <f>Análisis_de_controles!M11</f>
        <v>Sin registro</v>
      </c>
      <c r="T24" s="217"/>
      <c r="U24" s="218"/>
      <c r="V24" s="218"/>
      <c r="W24" s="90"/>
    </row>
    <row r="25" spans="1:23" ht="15" x14ac:dyDescent="0.2">
      <c r="A25" s="137"/>
      <c r="B25" s="138"/>
      <c r="C25" s="50">
        <f>'Descripción del Riesgo'!E16</f>
        <v>0</v>
      </c>
      <c r="D25" s="138"/>
      <c r="E25" s="136"/>
      <c r="F25" s="135"/>
      <c r="G25" s="139"/>
      <c r="H25" s="135"/>
      <c r="I25" s="136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17"/>
      <c r="U25" s="218"/>
      <c r="V25" s="218"/>
      <c r="W25" s="90"/>
    </row>
    <row r="26" spans="1:23" ht="15" x14ac:dyDescent="0.2">
      <c r="A26" s="137">
        <v>4</v>
      </c>
      <c r="B26" s="138">
        <f>'Descripción del Riesgo'!C17</f>
        <v>0</v>
      </c>
      <c r="C26" s="50">
        <f>'Descripción del Riesgo'!E17</f>
        <v>0</v>
      </c>
      <c r="D26" s="138">
        <f>'Descripción del Riesgo'!F17</f>
        <v>0</v>
      </c>
      <c r="E26" s="136">
        <f>Probabilidad!C14</f>
        <v>0</v>
      </c>
      <c r="F26" s="135" t="str">
        <f>Probabilidad!D14</f>
        <v>Muy Baja</v>
      </c>
      <c r="G26" s="139">
        <f t="shared" ref="G26" si="2">IF(F26="MUY Baja",20%,IF(F26="Baja",40%,IF(F26="Media",60%,IF(F26="Alta",80%,IF(F26="Muy Alta",100%,"")))))</f>
        <v>0.2</v>
      </c>
      <c r="H26" s="135">
        <f>Probabilidad!E14</f>
        <v>0</v>
      </c>
      <c r="I26" s="136" t="str">
        <f>IF(OR(F26=0,H26=0),"",INDEX('Mapa de Calor'!$D$5:$H$9,(MATCH(Mapa_de_Riesgo!F26:F28,'Mapa de Calor'!$B$5:$B$9,0)),MATCH(Mapa_de_Riesgo!H26:H28,'Mapa de Calor'!$D$10:$H$10,0)))</f>
        <v/>
      </c>
      <c r="J26" s="41">
        <f>'Diseño de Controles'!D13</f>
        <v>0</v>
      </c>
      <c r="K26" s="54">
        <f>'Diseño de Controles'!F13</f>
        <v>0</v>
      </c>
      <c r="L26" s="42">
        <f>'Diseño de Controles'!E13</f>
        <v>0</v>
      </c>
      <c r="M26" s="42">
        <f>'Diseño de Controles'!G13</f>
        <v>0</v>
      </c>
      <c r="N26" s="42">
        <f>'Diseño de Controles'!H13</f>
        <v>0</v>
      </c>
      <c r="O26" s="42">
        <f>Análisis_de_controles!G13</f>
        <v>0</v>
      </c>
      <c r="P26" s="42"/>
      <c r="Q26" s="42">
        <f>Análisis_de_controles!I13</f>
        <v>0</v>
      </c>
      <c r="R26" s="42">
        <f>Análisis_de_controles!K13</f>
        <v>0</v>
      </c>
      <c r="S26" s="42">
        <f>Análisis_de_controles!M13</f>
        <v>0</v>
      </c>
      <c r="T26" s="136"/>
      <c r="U26" s="143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0</v>
      </c>
      <c r="V26" s="143" t="str">
        <f>IF(OR(T26=0,U26=0),"",INDEX('Mapa de Calor'!$D$5:$H$9,(MATCH(T26,'Mapa de Calor'!$B$5:$B$9,0)),MATCH(U26,'Mapa de Calor'!$D$10:$H$10,0)))</f>
        <v/>
      </c>
      <c r="W26" s="90"/>
    </row>
    <row r="27" spans="1:23" ht="15" x14ac:dyDescent="0.2">
      <c r="A27" s="137"/>
      <c r="B27" s="138"/>
      <c r="C27" s="50">
        <f>'Descripción del Riesgo'!E18</f>
        <v>0</v>
      </c>
      <c r="D27" s="138"/>
      <c r="E27" s="136"/>
      <c r="F27" s="135"/>
      <c r="G27" s="139"/>
      <c r="H27" s="135"/>
      <c r="I27" s="136"/>
      <c r="J27" s="41">
        <f>'Diseño de Controles'!D14</f>
        <v>0</v>
      </c>
      <c r="K27" s="54">
        <f>'Diseño de Controles'!F14</f>
        <v>0</v>
      </c>
      <c r="L27" s="42">
        <f>'Diseño de Controles'!E14</f>
        <v>0</v>
      </c>
      <c r="M27" s="42">
        <f>'Diseño de Controles'!G14</f>
        <v>0</v>
      </c>
      <c r="N27" s="42">
        <f>'Diseño de Controles'!H14</f>
        <v>0</v>
      </c>
      <c r="O27" s="42">
        <f>Análisis_de_controles!G14</f>
        <v>0</v>
      </c>
      <c r="P27" s="42"/>
      <c r="Q27" s="42">
        <f>Análisis_de_controles!I14</f>
        <v>0</v>
      </c>
      <c r="R27" s="42">
        <f>Análisis_de_controles!K14</f>
        <v>0</v>
      </c>
      <c r="S27" s="42">
        <f>Análisis_de_controles!M14</f>
        <v>0</v>
      </c>
      <c r="T27" s="136"/>
      <c r="U27" s="143"/>
      <c r="V27" s="143"/>
      <c r="W27" s="90"/>
    </row>
    <row r="28" spans="1:23" ht="30" customHeight="1" x14ac:dyDescent="0.2">
      <c r="A28" s="137"/>
      <c r="B28" s="138"/>
      <c r="C28" s="50">
        <f>'Descripción del Riesgo'!E19</f>
        <v>0</v>
      </c>
      <c r="D28" s="138"/>
      <c r="E28" s="136"/>
      <c r="F28" s="135"/>
      <c r="G28" s="139"/>
      <c r="H28" s="135"/>
      <c r="I28" s="136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136"/>
      <c r="U28" s="143"/>
      <c r="V28" s="143"/>
      <c r="W28" s="90"/>
    </row>
    <row r="29" spans="1:23" ht="15" x14ac:dyDescent="0.2">
      <c r="A29" s="137">
        <v>5</v>
      </c>
      <c r="B29" s="138">
        <f>'Descripción del Riesgo'!C20</f>
        <v>0</v>
      </c>
      <c r="C29" s="50">
        <f>'Descripción del Riesgo'!E20</f>
        <v>0</v>
      </c>
      <c r="D29" s="138">
        <f>'Descripción del Riesgo'!F20</f>
        <v>0</v>
      </c>
      <c r="E29" s="136">
        <f>Probabilidad!C15</f>
        <v>0</v>
      </c>
      <c r="F29" s="135" t="str">
        <f>Probabilidad!D15</f>
        <v>Muy Baja</v>
      </c>
      <c r="G29" s="139">
        <f t="shared" ref="G29" si="3">IF(F29="MUY Baja",20%,IF(F29="Baja",40%,IF(F29="Media",60%,IF(F29="Alta",80%,IF(F29="Muy Alta",100%,"")))))</f>
        <v>0.2</v>
      </c>
      <c r="H29" s="135">
        <f>Probabilidad!E15</f>
        <v>0</v>
      </c>
      <c r="I29" s="136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36"/>
      <c r="U29" s="143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43" t="str">
        <f>IF(OR(T29=0,U29=0),"",INDEX('Mapa de Calor'!$D$5:$H$9,(MATCH(T29,'Mapa de Calor'!$B$5:$B$9,0)),MATCH(U29,'Mapa de Calor'!$D$10:$H$10,0)))</f>
        <v/>
      </c>
      <c r="W29" s="90"/>
    </row>
    <row r="30" spans="1:23" ht="15" x14ac:dyDescent="0.2">
      <c r="A30" s="137"/>
      <c r="B30" s="138"/>
      <c r="C30" s="50">
        <f>'Descripción del Riesgo'!E21</f>
        <v>0</v>
      </c>
      <c r="D30" s="138"/>
      <c r="E30" s="136"/>
      <c r="F30" s="135"/>
      <c r="G30" s="139"/>
      <c r="H30" s="135"/>
      <c r="I30" s="136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36"/>
      <c r="U30" s="143"/>
      <c r="V30" s="143"/>
      <c r="W30" s="90"/>
    </row>
    <row r="31" spans="1:23" ht="15" x14ac:dyDescent="0.2">
      <c r="A31" s="137"/>
      <c r="B31" s="138"/>
      <c r="C31" s="50">
        <f>'Descripción del Riesgo'!E22</f>
        <v>0</v>
      </c>
      <c r="D31" s="138"/>
      <c r="E31" s="136"/>
      <c r="F31" s="135"/>
      <c r="G31" s="139"/>
      <c r="H31" s="135"/>
      <c r="I31" s="136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36"/>
      <c r="U31" s="143"/>
      <c r="V31" s="143"/>
      <c r="W31" s="90"/>
    </row>
    <row r="32" spans="1:23" ht="15" x14ac:dyDescent="0.2">
      <c r="A32" s="137">
        <v>6</v>
      </c>
      <c r="B32" s="138">
        <f>'Descripción del Riesgo'!C23</f>
        <v>0</v>
      </c>
      <c r="C32" s="50">
        <f>'Descripción del Riesgo'!E23</f>
        <v>0</v>
      </c>
      <c r="D32" s="138">
        <f>'Descripción del Riesgo'!F23</f>
        <v>0</v>
      </c>
      <c r="E32" s="136">
        <f>Probabilidad!C16</f>
        <v>0</v>
      </c>
      <c r="F32" s="135" t="str">
        <f>Probabilidad!D16</f>
        <v>Muy Baja</v>
      </c>
      <c r="G32" s="139">
        <f t="shared" ref="G32" si="4">IF(F32="MUY Baja",20%,IF(F32="Baja",40%,IF(F32="Media",60%,IF(F32="Alta",80%,IF(F32="Muy Alta",100%,"")))))</f>
        <v>0.2</v>
      </c>
      <c r="H32" s="135">
        <f>Probabilidad!E16</f>
        <v>0</v>
      </c>
      <c r="I32" s="136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36"/>
      <c r="U32" s="143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43" t="str">
        <f>IF(OR(T32=0,U32=0),"",INDEX('Mapa de Calor'!$D$5:$H$9,(MATCH(T32,'Mapa de Calor'!$B$5:$B$9,0)),MATCH(U32,'Mapa de Calor'!$D$10:$H$10,0)))</f>
        <v/>
      </c>
      <c r="W32" s="90"/>
    </row>
    <row r="33" spans="1:23" ht="15" x14ac:dyDescent="0.2">
      <c r="A33" s="137"/>
      <c r="B33" s="138"/>
      <c r="C33" s="50">
        <f>'Descripción del Riesgo'!E24</f>
        <v>0</v>
      </c>
      <c r="D33" s="138"/>
      <c r="E33" s="136"/>
      <c r="F33" s="135"/>
      <c r="G33" s="139"/>
      <c r="H33" s="135"/>
      <c r="I33" s="136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36"/>
      <c r="U33" s="143"/>
      <c r="V33" s="143"/>
      <c r="W33" s="90"/>
    </row>
    <row r="34" spans="1:23" ht="15" x14ac:dyDescent="0.2">
      <c r="A34" s="137"/>
      <c r="B34" s="138"/>
      <c r="C34" s="50">
        <f>'Descripción del Riesgo'!E25</f>
        <v>0</v>
      </c>
      <c r="D34" s="138"/>
      <c r="E34" s="136"/>
      <c r="F34" s="135"/>
      <c r="G34" s="139"/>
      <c r="H34" s="135"/>
      <c r="I34" s="136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36"/>
      <c r="U34" s="143"/>
      <c r="V34" s="143"/>
      <c r="W34" s="90"/>
    </row>
  </sheetData>
  <sheetProtection algorithmName="SHA-512" hashValue="w4MLUjIoLbdJJauNXFEnZsFuN2/7XCOvPuokSNMVyvUZXv1A6M5Qdrmd0FLyg7xjK9Vc6rdtA0QUiNjn4JSxaA==" saltValue="75p/Vk6YXwW4m1eU/DrRzw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7" zoomScale="68" zoomScaleNormal="39" zoomScaleSheetLayoutView="68" workbookViewId="0">
      <selection activeCell="C14" sqref="C14:C16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2.7109375" style="12" customWidth="1"/>
  </cols>
  <sheetData>
    <row r="1" spans="1:6" ht="26.25" customHeight="1" x14ac:dyDescent="0.25">
      <c r="A1" s="166" t="s">
        <v>209</v>
      </c>
      <c r="B1" s="167"/>
      <c r="C1" s="167"/>
      <c r="D1" s="167"/>
      <c r="E1" s="167"/>
      <c r="F1" s="167"/>
    </row>
    <row r="2" spans="1:6" ht="123" customHeight="1" x14ac:dyDescent="0.25">
      <c r="A2" s="167"/>
      <c r="B2" s="167"/>
      <c r="C2" s="167"/>
      <c r="D2" s="167"/>
      <c r="E2" s="167"/>
      <c r="F2" s="167"/>
    </row>
    <row r="3" spans="1:6" ht="18" customHeight="1" x14ac:dyDescent="0.25">
      <c r="A3" s="167"/>
      <c r="B3" s="167"/>
      <c r="C3" s="167"/>
      <c r="D3" s="167"/>
      <c r="E3" s="167"/>
      <c r="F3" s="167"/>
    </row>
    <row r="4" spans="1:6" ht="5.25" customHeight="1" x14ac:dyDescent="0.25">
      <c r="A4" s="167"/>
      <c r="B4" s="167"/>
      <c r="C4" s="167"/>
      <c r="D4" s="167"/>
      <c r="E4" s="167"/>
      <c r="F4" s="167"/>
    </row>
    <row r="5" spans="1:6" ht="20.25" x14ac:dyDescent="0.25">
      <c r="A5" s="168" t="s">
        <v>27</v>
      </c>
      <c r="B5" s="162" t="s">
        <v>124</v>
      </c>
      <c r="C5" s="162"/>
      <c r="D5" s="162"/>
      <c r="E5" s="162"/>
      <c r="F5" s="162"/>
    </row>
    <row r="6" spans="1:6" ht="8.25" customHeight="1" x14ac:dyDescent="0.25">
      <c r="A6" s="169"/>
      <c r="B6" s="171"/>
      <c r="C6" s="172"/>
      <c r="D6" s="172"/>
      <c r="E6" s="172"/>
      <c r="F6" s="173"/>
    </row>
    <row r="7" spans="1:6" ht="48.75" customHeight="1" x14ac:dyDescent="0.25">
      <c r="A7" s="170"/>
      <c r="B7" s="97" t="s">
        <v>1</v>
      </c>
      <c r="C7" s="97" t="s">
        <v>0</v>
      </c>
      <c r="D7" s="97"/>
      <c r="E7" s="45" t="s">
        <v>21</v>
      </c>
      <c r="F7" s="88" t="s">
        <v>8</v>
      </c>
    </row>
    <row r="8" spans="1:6" ht="66" customHeight="1" x14ac:dyDescent="0.25">
      <c r="A8" s="174" t="s">
        <v>212</v>
      </c>
      <c r="B8" s="155">
        <v>1</v>
      </c>
      <c r="C8" s="163" t="s">
        <v>213</v>
      </c>
      <c r="D8" s="105">
        <v>1</v>
      </c>
      <c r="E8" s="106" t="s">
        <v>214</v>
      </c>
      <c r="F8" s="152" t="s">
        <v>221</v>
      </c>
    </row>
    <row r="9" spans="1:6" ht="39.950000000000003" customHeight="1" x14ac:dyDescent="0.25">
      <c r="A9" s="175"/>
      <c r="B9" s="155"/>
      <c r="C9" s="164"/>
      <c r="D9" s="105">
        <v>2</v>
      </c>
      <c r="E9" s="54"/>
      <c r="F9" s="153"/>
    </row>
    <row r="10" spans="1:6" x14ac:dyDescent="0.25">
      <c r="A10" s="175"/>
      <c r="B10" s="155"/>
      <c r="C10" s="165"/>
      <c r="D10" s="105">
        <v>3</v>
      </c>
      <c r="E10" s="101"/>
      <c r="F10" s="154"/>
    </row>
    <row r="11" spans="1:6" ht="37.5" customHeight="1" x14ac:dyDescent="0.25">
      <c r="A11" s="175"/>
      <c r="B11" s="155">
        <v>2</v>
      </c>
      <c r="C11" s="176" t="s">
        <v>215</v>
      </c>
      <c r="D11" s="53">
        <v>1</v>
      </c>
      <c r="E11" s="106" t="s">
        <v>217</v>
      </c>
      <c r="F11" s="152" t="s">
        <v>222</v>
      </c>
    </row>
    <row r="12" spans="1:6" ht="33.75" customHeight="1" x14ac:dyDescent="0.25">
      <c r="A12" s="175"/>
      <c r="B12" s="155"/>
      <c r="C12" s="177"/>
      <c r="D12" s="53">
        <v>2</v>
      </c>
      <c r="E12" s="106" t="s">
        <v>218</v>
      </c>
      <c r="F12" s="153"/>
    </row>
    <row r="13" spans="1:6" ht="52.5" customHeight="1" x14ac:dyDescent="0.25">
      <c r="A13" s="175"/>
      <c r="B13" s="155"/>
      <c r="C13" s="177"/>
      <c r="D13" s="53">
        <v>3</v>
      </c>
      <c r="E13" s="106"/>
      <c r="F13" s="154"/>
    </row>
    <row r="14" spans="1:6" ht="84" customHeight="1" x14ac:dyDescent="0.25">
      <c r="A14" s="175"/>
      <c r="B14" s="155">
        <v>3</v>
      </c>
      <c r="C14" s="156" t="s">
        <v>216</v>
      </c>
      <c r="D14" s="53">
        <v>1</v>
      </c>
      <c r="E14" s="106" t="s">
        <v>219</v>
      </c>
      <c r="F14" s="158" t="s">
        <v>223</v>
      </c>
    </row>
    <row r="15" spans="1:6" ht="39.950000000000003" customHeight="1" x14ac:dyDescent="0.25">
      <c r="A15" s="175"/>
      <c r="B15" s="155"/>
      <c r="C15" s="157"/>
      <c r="D15" s="53">
        <v>2</v>
      </c>
      <c r="E15" s="106" t="s">
        <v>220</v>
      </c>
      <c r="F15" s="159"/>
    </row>
    <row r="16" spans="1:6" x14ac:dyDescent="0.25">
      <c r="A16" s="175"/>
      <c r="B16" s="155"/>
      <c r="C16" s="157"/>
      <c r="D16" s="53">
        <v>3</v>
      </c>
      <c r="E16" s="103"/>
      <c r="F16" s="159"/>
    </row>
    <row r="17" spans="1:6" ht="39.950000000000003" customHeight="1" x14ac:dyDescent="0.25">
      <c r="A17" s="175"/>
      <c r="B17" s="155">
        <v>4</v>
      </c>
      <c r="C17" s="160"/>
      <c r="D17" s="53">
        <v>1</v>
      </c>
      <c r="E17" s="50"/>
      <c r="F17" s="160"/>
    </row>
    <row r="18" spans="1:6" ht="39.950000000000003" customHeight="1" x14ac:dyDescent="0.25">
      <c r="A18" s="175"/>
      <c r="B18" s="155"/>
      <c r="C18" s="161"/>
      <c r="D18" s="53">
        <v>2</v>
      </c>
      <c r="E18" s="50"/>
      <c r="F18" s="160"/>
    </row>
    <row r="19" spans="1:6" ht="39.950000000000003" customHeight="1" x14ac:dyDescent="0.25">
      <c r="A19" s="175"/>
      <c r="B19" s="155"/>
      <c r="C19" s="161"/>
      <c r="D19" s="53">
        <v>3</v>
      </c>
      <c r="E19" s="56"/>
      <c r="F19" s="160"/>
    </row>
    <row r="20" spans="1:6" ht="39.950000000000003" customHeight="1" x14ac:dyDescent="0.25">
      <c r="A20" s="175"/>
      <c r="B20" s="155">
        <v>5</v>
      </c>
      <c r="C20" s="160"/>
      <c r="D20" s="53">
        <v>1</v>
      </c>
      <c r="E20" s="56"/>
      <c r="F20" s="160"/>
    </row>
    <row r="21" spans="1:6" ht="39.950000000000003" customHeight="1" x14ac:dyDescent="0.25">
      <c r="A21" s="175"/>
      <c r="B21" s="155"/>
      <c r="C21" s="160"/>
      <c r="D21" s="53">
        <v>2</v>
      </c>
      <c r="E21" s="56"/>
      <c r="F21" s="160"/>
    </row>
    <row r="22" spans="1:6" ht="39.950000000000003" customHeight="1" x14ac:dyDescent="0.25">
      <c r="A22" s="175"/>
      <c r="B22" s="155"/>
      <c r="C22" s="160"/>
      <c r="D22" s="53">
        <v>3</v>
      </c>
      <c r="E22" s="56"/>
      <c r="F22" s="160"/>
    </row>
    <row r="23" spans="1:6" ht="39.950000000000003" customHeight="1" x14ac:dyDescent="0.25">
      <c r="A23" s="175"/>
      <c r="B23" s="155">
        <v>6</v>
      </c>
      <c r="C23" s="160"/>
      <c r="D23" s="53">
        <v>1</v>
      </c>
      <c r="E23" s="56"/>
      <c r="F23" s="160"/>
    </row>
    <row r="24" spans="1:6" ht="39.950000000000003" customHeight="1" x14ac:dyDescent="0.25">
      <c r="A24" s="175"/>
      <c r="B24" s="155"/>
      <c r="C24" s="160"/>
      <c r="D24" s="53">
        <v>2</v>
      </c>
      <c r="E24" s="56"/>
      <c r="F24" s="160"/>
    </row>
    <row r="25" spans="1:6" ht="39.950000000000003" customHeight="1" x14ac:dyDescent="0.25">
      <c r="A25" s="175"/>
      <c r="B25" s="155"/>
      <c r="C25" s="160"/>
      <c r="D25" s="53">
        <v>3</v>
      </c>
      <c r="E25" s="56"/>
      <c r="F25" s="160"/>
    </row>
  </sheetData>
  <sheetProtection algorithmName="SHA-512" hashValue="aAz+JL3GQwD3glGuC1jGETqBCOzfbwj6H4/QJDBxs5ob/7bf96YL+hpvZgm9TWB0j2hF7YWMbpS2mE5RtqjXrQ==" saltValue="Zr02bbC5vyJs3FHIKgwvFw==" spinCount="100000" sheet="1" objects="1" scenarios="1"/>
  <mergeCells count="23">
    <mergeCell ref="B5:F5"/>
    <mergeCell ref="C8:C10"/>
    <mergeCell ref="B8:B10"/>
    <mergeCell ref="F8:F10"/>
    <mergeCell ref="A1:F4"/>
    <mergeCell ref="A5:A7"/>
    <mergeCell ref="B6:F6"/>
    <mergeCell ref="A8:A25"/>
    <mergeCell ref="B23:B25"/>
    <mergeCell ref="C23:C25"/>
    <mergeCell ref="F23:F25"/>
    <mergeCell ref="B20:B22"/>
    <mergeCell ref="C20:C22"/>
    <mergeCell ref="F20:F22"/>
    <mergeCell ref="B11:B13"/>
    <mergeCell ref="C11:C13"/>
    <mergeCell ref="F11:F13"/>
    <mergeCell ref="B14:B16"/>
    <mergeCell ref="C14:C16"/>
    <mergeCell ref="F14:F16"/>
    <mergeCell ref="B17:B19"/>
    <mergeCell ref="C17:C19"/>
    <mergeCell ref="F17:F19"/>
  </mergeCells>
  <pageMargins left="0.31496062992125984" right="1.299212598425197" top="0.15748031496062992" bottom="0.15748031496062992" header="0.31496062992125984" footer="0.31496062992125984"/>
  <pageSetup paperSize="5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9" zoomScale="68" zoomScaleNormal="71" zoomScaleSheetLayoutView="68" workbookViewId="0">
      <selection activeCell="W14" sqref="W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86" t="s">
        <v>211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</row>
    <row r="2" spans="1:15" x14ac:dyDescent="0.2">
      <c r="A2" s="186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</row>
    <row r="3" spans="1:15" x14ac:dyDescent="0.2">
      <c r="A3" s="186"/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</row>
    <row r="4" spans="1:15" x14ac:dyDescent="0.2">
      <c r="A4" s="186"/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</row>
    <row r="5" spans="1:15" x14ac:dyDescent="0.2">
      <c r="A5" s="186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</row>
    <row r="6" spans="1:15" ht="27.75" customHeight="1" x14ac:dyDescent="0.2">
      <c r="A6" s="184" t="s">
        <v>203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</row>
    <row r="7" spans="1:15" x14ac:dyDescent="0.2">
      <c r="A7" s="188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1:15" x14ac:dyDescent="0.2">
      <c r="A8" s="188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</row>
    <row r="9" spans="1:15" ht="27.75" customHeight="1" x14ac:dyDescent="0.2">
      <c r="A9" s="181" t="s">
        <v>202</v>
      </c>
      <c r="B9" s="182"/>
      <c r="C9" s="182"/>
      <c r="D9" s="182"/>
      <c r="E9" s="183"/>
      <c r="F9" s="179"/>
      <c r="G9" s="190" t="s">
        <v>142</v>
      </c>
      <c r="H9" s="190"/>
      <c r="I9" s="190"/>
      <c r="J9" s="126"/>
      <c r="K9" s="190" t="s">
        <v>143</v>
      </c>
      <c r="L9" s="190"/>
      <c r="M9" s="190"/>
      <c r="N9" s="89"/>
    </row>
    <row r="10" spans="1:15" ht="61.5" customHeight="1" x14ac:dyDescent="0.2">
      <c r="A10" s="125" t="s">
        <v>1</v>
      </c>
      <c r="B10" s="125" t="s">
        <v>23</v>
      </c>
      <c r="C10" s="108" t="s">
        <v>176</v>
      </c>
      <c r="D10" s="107" t="s">
        <v>18</v>
      </c>
      <c r="E10" s="104" t="s">
        <v>201</v>
      </c>
      <c r="F10" s="180"/>
      <c r="G10" s="109" t="s">
        <v>24</v>
      </c>
      <c r="H10" s="88" t="s">
        <v>2</v>
      </c>
      <c r="I10" s="88" t="s">
        <v>26</v>
      </c>
      <c r="K10" s="87" t="s">
        <v>24</v>
      </c>
      <c r="L10" s="87" t="s">
        <v>204</v>
      </c>
      <c r="M10" s="88" t="s">
        <v>143</v>
      </c>
      <c r="N10" s="88" t="s">
        <v>148</v>
      </c>
    </row>
    <row r="11" spans="1:15" ht="69" customHeight="1" x14ac:dyDescent="0.2">
      <c r="A11" s="40">
        <v>1</v>
      </c>
      <c r="B11" s="11" t="str">
        <f>'Descripción del Riesgo'!C8</f>
        <v>Incumplimiento, retrasos u omisión en el trámite de los procesos disciplinarios</v>
      </c>
      <c r="C11" s="70">
        <v>25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0"/>
      <c r="G11" s="110" t="s">
        <v>134</v>
      </c>
      <c r="H11" s="33" t="s">
        <v>139</v>
      </c>
      <c r="I11" s="63">
        <v>0.2</v>
      </c>
      <c r="K11" s="81" t="s">
        <v>190</v>
      </c>
      <c r="L11" s="74">
        <v>0.2</v>
      </c>
      <c r="M11" s="72" t="s">
        <v>144</v>
      </c>
      <c r="N11" s="41" t="s">
        <v>149</v>
      </c>
      <c r="O11" s="129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Deficiencias en el trámite de los procesos disciplinarios </v>
      </c>
      <c r="C12" s="70">
        <v>25</v>
      </c>
      <c r="D12" s="43" t="str">
        <f t="shared" ref="D12:D16" si="0">IF(C12&lt;=2,"Muy Baja",IF(C12&lt;=24,"Baja",IF(C12&lt;=500,"Media",IF(C12&lt;=5000,"Alta",IF(C12&gt;5000,"Muy Alta","")))))</f>
        <v>Media</v>
      </c>
      <c r="E12" s="43" t="s">
        <v>16</v>
      </c>
      <c r="F12" s="180"/>
      <c r="G12" s="111" t="s">
        <v>135</v>
      </c>
      <c r="H12" s="33" t="s">
        <v>140</v>
      </c>
      <c r="I12" s="63">
        <v>0.4</v>
      </c>
      <c r="K12" s="82" t="s">
        <v>189</v>
      </c>
      <c r="L12" s="73">
        <v>0.4</v>
      </c>
      <c r="M12" s="72" t="s">
        <v>140</v>
      </c>
      <c r="N12" s="41" t="s">
        <v>150</v>
      </c>
      <c r="O12" s="129" t="s">
        <v>31</v>
      </c>
    </row>
    <row r="13" spans="1:15" ht="102" customHeight="1" x14ac:dyDescent="0.2">
      <c r="A13" s="40">
        <v>3</v>
      </c>
      <c r="B13" s="11" t="str">
        <f>'Descripción del Riesgo'!C14</f>
        <v>Prescripción de los procesos disciplinarios</v>
      </c>
      <c r="C13" s="70">
        <v>3</v>
      </c>
      <c r="D13" s="43" t="str">
        <f t="shared" si="0"/>
        <v>Baja</v>
      </c>
      <c r="E13" s="43" t="s">
        <v>200</v>
      </c>
      <c r="F13" s="180"/>
      <c r="G13" s="112" t="s">
        <v>136</v>
      </c>
      <c r="H13" s="33" t="s">
        <v>187</v>
      </c>
      <c r="I13" s="63">
        <v>0.6</v>
      </c>
      <c r="K13" s="83" t="s">
        <v>191</v>
      </c>
      <c r="L13" s="75">
        <v>0.6</v>
      </c>
      <c r="M13" s="72" t="s">
        <v>145</v>
      </c>
      <c r="N13" s="41" t="s">
        <v>151</v>
      </c>
      <c r="O13" s="129" t="s">
        <v>16</v>
      </c>
    </row>
    <row r="14" spans="1:15" ht="89.25" customHeight="1" x14ac:dyDescent="0.2">
      <c r="A14" s="40">
        <v>4</v>
      </c>
      <c r="B14" s="11">
        <f>'Descripción del Riesgo'!C17</f>
        <v>0</v>
      </c>
      <c r="C14" s="70"/>
      <c r="D14" s="43" t="str">
        <f t="shared" si="0"/>
        <v>Muy Baja</v>
      </c>
      <c r="E14" s="43"/>
      <c r="F14" s="180"/>
      <c r="G14" s="113" t="s">
        <v>137</v>
      </c>
      <c r="H14" s="33" t="s">
        <v>188</v>
      </c>
      <c r="I14" s="63">
        <v>0.8</v>
      </c>
      <c r="K14" s="84" t="s">
        <v>192</v>
      </c>
      <c r="L14" s="76">
        <v>0.8</v>
      </c>
      <c r="M14" s="72" t="s">
        <v>146</v>
      </c>
      <c r="N14" s="41" t="s">
        <v>152</v>
      </c>
      <c r="O14" s="129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70"/>
      <c r="D15" s="43" t="str">
        <f t="shared" si="0"/>
        <v>Muy Baja</v>
      </c>
      <c r="E15" s="43"/>
      <c r="F15" s="180"/>
      <c r="G15" s="114" t="s">
        <v>138</v>
      </c>
      <c r="H15" s="33" t="s">
        <v>141</v>
      </c>
      <c r="I15" s="63">
        <v>1</v>
      </c>
      <c r="K15" s="85" t="s">
        <v>193</v>
      </c>
      <c r="L15" s="77">
        <v>1</v>
      </c>
      <c r="M15" s="72" t="s">
        <v>147</v>
      </c>
      <c r="N15" s="41" t="s">
        <v>153</v>
      </c>
      <c r="O15" s="129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70"/>
      <c r="D16" s="43" t="str">
        <f t="shared" si="0"/>
        <v>Muy Baja</v>
      </c>
      <c r="E16" s="43"/>
      <c r="F16" s="180"/>
      <c r="G16" s="178"/>
      <c r="H16" s="178"/>
      <c r="I16" s="178"/>
    </row>
  </sheetData>
  <sheetProtection algorithmName="SHA-512" hashValue="N6+PdAKi0dPysVjU8y7KnCPTSBmDQ37b2IqcRXpqe4gdCJ3p0yKwrts7+L960Evn0pT+BB2fVUl6ZTc+b0hKRQ==" saltValue="UoSB7+dUv2GrKiuu5Zsg2A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2" t="s">
        <v>148</v>
      </c>
    </row>
    <row r="2" spans="1:4" ht="30" x14ac:dyDescent="0.25">
      <c r="A2" s="43" t="s">
        <v>190</v>
      </c>
      <c r="B2" s="74">
        <v>0.2</v>
      </c>
      <c r="C2" s="72" t="s">
        <v>144</v>
      </c>
      <c r="D2" s="41" t="s">
        <v>149</v>
      </c>
    </row>
    <row r="3" spans="1:4" ht="123" customHeight="1" x14ac:dyDescent="0.25">
      <c r="A3" s="59" t="s">
        <v>189</v>
      </c>
      <c r="B3" s="73">
        <v>0.4</v>
      </c>
      <c r="C3" s="72" t="s">
        <v>140</v>
      </c>
      <c r="D3" s="41" t="s">
        <v>150</v>
      </c>
    </row>
    <row r="4" spans="1:4" ht="95.25" customHeight="1" x14ac:dyDescent="0.25">
      <c r="A4" s="60" t="s">
        <v>191</v>
      </c>
      <c r="B4" s="75">
        <v>0.6</v>
      </c>
      <c r="C4" s="72" t="s">
        <v>145</v>
      </c>
      <c r="D4" s="41" t="s">
        <v>151</v>
      </c>
    </row>
    <row r="5" spans="1:4" ht="120.75" customHeight="1" x14ac:dyDescent="0.25">
      <c r="A5" s="61" t="s">
        <v>192</v>
      </c>
      <c r="B5" s="76">
        <v>0.8</v>
      </c>
      <c r="C5" s="72" t="s">
        <v>146</v>
      </c>
      <c r="D5" s="41" t="s">
        <v>152</v>
      </c>
    </row>
    <row r="6" spans="1:4" ht="45" x14ac:dyDescent="0.25">
      <c r="A6" s="64" t="s">
        <v>193</v>
      </c>
      <c r="B6" s="77">
        <v>1</v>
      </c>
      <c r="C6" s="72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M5" sqref="M5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4" t="s">
        <v>224</v>
      </c>
      <c r="C1" s="194"/>
      <c r="D1" s="194"/>
      <c r="E1" s="194"/>
      <c r="F1" s="194"/>
      <c r="G1" s="194"/>
      <c r="H1" s="194"/>
    </row>
    <row r="3" spans="2:12" ht="15.75" customHeight="1" x14ac:dyDescent="0.25">
      <c r="B3" s="191" t="s">
        <v>32</v>
      </c>
      <c r="C3" s="191"/>
      <c r="D3" s="191"/>
      <c r="E3" s="191"/>
      <c r="F3" s="191"/>
      <c r="G3" s="191"/>
      <c r="H3" s="191"/>
    </row>
    <row r="4" spans="2:12" ht="15" customHeight="1" x14ac:dyDescent="0.25">
      <c r="B4" s="13" t="s">
        <v>10</v>
      </c>
      <c r="C4" s="13" t="s">
        <v>15</v>
      </c>
      <c r="D4" s="192" t="s">
        <v>33</v>
      </c>
      <c r="E4" s="192"/>
      <c r="F4" s="192"/>
      <c r="G4" s="192"/>
      <c r="H4" s="192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7">
        <v>1</v>
      </c>
      <c r="D5" s="66" t="s">
        <v>195</v>
      </c>
      <c r="E5" s="66" t="s">
        <v>195</v>
      </c>
      <c r="F5" s="66" t="s">
        <v>195</v>
      </c>
      <c r="G5" s="66" t="s">
        <v>195</v>
      </c>
      <c r="H5" s="65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7">
        <v>0.8</v>
      </c>
      <c r="D6" s="26" t="s">
        <v>16</v>
      </c>
      <c r="E6" s="26" t="s">
        <v>16</v>
      </c>
      <c r="F6" s="66" t="s">
        <v>195</v>
      </c>
      <c r="G6" s="66" t="s">
        <v>195</v>
      </c>
      <c r="H6" s="65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7">
        <v>0.6</v>
      </c>
      <c r="D7" s="26" t="s">
        <v>16</v>
      </c>
      <c r="E7" s="26" t="s">
        <v>16</v>
      </c>
      <c r="F7" s="26" t="s">
        <v>16</v>
      </c>
      <c r="G7" s="66" t="s">
        <v>195</v>
      </c>
      <c r="H7" s="65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7">
        <v>0.4</v>
      </c>
      <c r="D8" s="46" t="s">
        <v>196</v>
      </c>
      <c r="E8" s="26" t="s">
        <v>16</v>
      </c>
      <c r="F8" s="26" t="s">
        <v>16</v>
      </c>
      <c r="G8" s="66" t="s">
        <v>195</v>
      </c>
      <c r="H8" s="65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8">
        <v>0.2</v>
      </c>
      <c r="D9" s="46" t="s">
        <v>196</v>
      </c>
      <c r="E9" s="46" t="s">
        <v>196</v>
      </c>
      <c r="F9" s="26" t="s">
        <v>16</v>
      </c>
      <c r="G9" s="66" t="s">
        <v>195</v>
      </c>
      <c r="H9" s="65" t="s">
        <v>194</v>
      </c>
      <c r="J9" s="38"/>
      <c r="K9" s="38"/>
      <c r="L9" s="38"/>
    </row>
    <row r="10" spans="2:12" ht="27.75" customHeight="1" x14ac:dyDescent="0.25">
      <c r="B10" s="193" t="s">
        <v>11</v>
      </c>
      <c r="C10" s="193"/>
      <c r="D10" s="80" t="s">
        <v>156</v>
      </c>
      <c r="E10" s="80" t="s">
        <v>31</v>
      </c>
      <c r="F10" s="80" t="s">
        <v>16</v>
      </c>
      <c r="G10" s="80" t="s">
        <v>17</v>
      </c>
      <c r="H10" s="79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3" t="s">
        <v>15</v>
      </c>
      <c r="C11" s="193"/>
      <c r="D11" s="69">
        <v>0.2</v>
      </c>
      <c r="E11" s="69">
        <v>0.4</v>
      </c>
      <c r="F11" s="69">
        <v>0.6</v>
      </c>
      <c r="G11" s="69">
        <v>0.8</v>
      </c>
      <c r="H11" s="69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m65+fjeJQ6pZ9LkGAlqU4tARq1bhbjus/KCiMcXYjmpzTet9riOwXPy1OnLEORdy60gfA2oq+Vse2W/qG32xQg==" saltValue="JhItXPttLxi16LLtX+4c4g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zoomScale="64" zoomScaleNormal="60" zoomScaleSheetLayoutView="64" workbookViewId="0">
      <selection activeCell="F11" sqref="F11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32.42578125" style="39" customWidth="1"/>
    <col min="7" max="7" width="32.42578125" customWidth="1"/>
    <col min="8" max="8" width="25.5703125" style="39" customWidth="1"/>
  </cols>
  <sheetData>
    <row r="1" spans="1:9" ht="15.75" x14ac:dyDescent="0.25">
      <c r="A1" s="196" t="s">
        <v>119</v>
      </c>
      <c r="B1" s="196"/>
      <c r="C1" s="196"/>
      <c r="D1" s="196"/>
      <c r="E1" s="196"/>
      <c r="F1" s="196"/>
      <c r="G1" s="196"/>
      <c r="H1" s="196"/>
    </row>
    <row r="2" spans="1:9" x14ac:dyDescent="0.25">
      <c r="A2" s="57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58" t="s">
        <v>1</v>
      </c>
      <c r="B3" s="58" t="s">
        <v>0</v>
      </c>
      <c r="C3" s="58" t="s">
        <v>21</v>
      </c>
      <c r="D3" s="98" t="s">
        <v>122</v>
      </c>
      <c r="E3" s="14" t="s">
        <v>30</v>
      </c>
      <c r="F3" s="14" t="s">
        <v>133</v>
      </c>
      <c r="G3" s="14" t="s">
        <v>22</v>
      </c>
      <c r="H3" s="14" t="s">
        <v>95</v>
      </c>
      <c r="I3" s="12"/>
    </row>
    <row r="4" spans="1:9" ht="45" x14ac:dyDescent="0.25">
      <c r="A4" s="195">
        <v>1</v>
      </c>
      <c r="B4" s="138" t="str">
        <f>'Descripción del Riesgo'!C8</f>
        <v>Incumplimiento, retrasos u omisión en el trámite de los procesos disciplinarios</v>
      </c>
      <c r="C4" s="54" t="str">
        <f>'Descripción del Riesgo'!E8</f>
        <v xml:space="preserve">Sobrecarga de funciones de la responsable del proceso e insuficiencia de personal </v>
      </c>
      <c r="D4" s="16" t="s">
        <v>126</v>
      </c>
      <c r="E4" s="42" t="s">
        <v>3</v>
      </c>
      <c r="F4" s="54" t="s">
        <v>225</v>
      </c>
      <c r="G4" s="102" t="s">
        <v>230</v>
      </c>
      <c r="H4" s="102" t="s">
        <v>231</v>
      </c>
    </row>
    <row r="5" spans="1:9" x14ac:dyDescent="0.25">
      <c r="A5" s="195"/>
      <c r="B5" s="138"/>
      <c r="C5" s="54">
        <f>'Descripción del Riesgo'!E9</f>
        <v>0</v>
      </c>
      <c r="D5" s="16"/>
      <c r="E5" s="127"/>
      <c r="F5" s="115"/>
      <c r="G5" s="102"/>
      <c r="H5" s="102"/>
    </row>
    <row r="6" spans="1:9" x14ac:dyDescent="0.25">
      <c r="A6" s="195"/>
      <c r="B6" s="138"/>
      <c r="C6" s="54">
        <f>'Descripción del Riesgo'!E10</f>
        <v>0</v>
      </c>
      <c r="D6" s="16"/>
      <c r="E6" s="127"/>
      <c r="F6" s="115"/>
      <c r="G6" s="102"/>
      <c r="H6" s="102"/>
    </row>
    <row r="7" spans="1:9" ht="45" x14ac:dyDescent="0.25">
      <c r="A7" s="195">
        <v>2</v>
      </c>
      <c r="B7" s="138" t="str">
        <f>'Descripción del Riesgo'!C11</f>
        <v xml:space="preserve">Deficiencias en el trámite de los procesos disciplinarios </v>
      </c>
      <c r="C7" s="54" t="str">
        <f>'Descripción del Riesgo'!E11</f>
        <v>Poco personal para tramitar y decidir las actuaciones disciplinarias</v>
      </c>
      <c r="D7" s="16" t="s">
        <v>126</v>
      </c>
      <c r="E7" s="127" t="s">
        <v>3</v>
      </c>
      <c r="F7" s="116" t="s">
        <v>226</v>
      </c>
      <c r="G7" s="102" t="s">
        <v>230</v>
      </c>
      <c r="H7" s="102" t="s">
        <v>231</v>
      </c>
    </row>
    <row r="8" spans="1:9" ht="39.950000000000003" customHeight="1" x14ac:dyDescent="0.25">
      <c r="A8" s="195"/>
      <c r="B8" s="138"/>
      <c r="C8" s="54" t="str">
        <f>'Descripción del Riesgo'!E12</f>
        <v>Demoras injustificadas en las etapas procesales</v>
      </c>
      <c r="D8" s="16" t="s">
        <v>126</v>
      </c>
      <c r="E8" s="127" t="s">
        <v>3</v>
      </c>
      <c r="F8" s="116" t="s">
        <v>227</v>
      </c>
      <c r="G8" s="102" t="s">
        <v>230</v>
      </c>
      <c r="H8" s="102" t="s">
        <v>232</v>
      </c>
    </row>
    <row r="9" spans="1:9" x14ac:dyDescent="0.25">
      <c r="A9" s="195"/>
      <c r="B9" s="138"/>
      <c r="C9" s="54">
        <f>'Descripción del Riesgo'!E13</f>
        <v>0</v>
      </c>
      <c r="D9" s="16"/>
      <c r="E9" s="42"/>
      <c r="F9" s="103"/>
      <c r="G9" s="102"/>
      <c r="H9" s="102"/>
    </row>
    <row r="10" spans="1:9" ht="45" x14ac:dyDescent="0.25">
      <c r="A10" s="195">
        <v>3</v>
      </c>
      <c r="B10" s="138" t="str">
        <f>'Descripción del Riesgo'!C14</f>
        <v>Prescripción de los procesos disciplinarios</v>
      </c>
      <c r="C10" s="54" t="str">
        <f>'Descripción del Riesgo'!E14</f>
        <v xml:space="preserve">Deficiencias en el recaudo de medios probatorios </v>
      </c>
      <c r="D10" s="16" t="s">
        <v>126</v>
      </c>
      <c r="E10" s="42" t="s">
        <v>3</v>
      </c>
      <c r="F10" s="116" t="s">
        <v>228</v>
      </c>
      <c r="G10" s="102" t="s">
        <v>230</v>
      </c>
      <c r="H10" s="102" t="s">
        <v>231</v>
      </c>
    </row>
    <row r="11" spans="1:9" ht="90" x14ac:dyDescent="0.25">
      <c r="A11" s="195"/>
      <c r="B11" s="138"/>
      <c r="C11" s="54" t="str">
        <f>'Descripción del Riesgo'!E15</f>
        <v>Ausencia o deficiencia de controles internos en los términos de cada etapa procesal.</v>
      </c>
      <c r="D11" s="16" t="s">
        <v>126</v>
      </c>
      <c r="E11" s="127" t="s">
        <v>3</v>
      </c>
      <c r="F11" s="116" t="s">
        <v>229</v>
      </c>
      <c r="G11" s="102" t="s">
        <v>230</v>
      </c>
      <c r="H11" s="102" t="s">
        <v>232</v>
      </c>
    </row>
    <row r="12" spans="1:9" x14ac:dyDescent="0.25">
      <c r="A12" s="195"/>
      <c r="B12" s="138"/>
      <c r="C12" s="54">
        <f>'Descripción del Riesgo'!E16</f>
        <v>0</v>
      </c>
      <c r="D12" s="16"/>
      <c r="E12" s="42"/>
      <c r="F12" s="117"/>
      <c r="G12" s="102"/>
      <c r="H12" s="102"/>
    </row>
    <row r="13" spans="1:9" ht="39.950000000000003" customHeight="1" x14ac:dyDescent="0.25">
      <c r="A13" s="195">
        <v>4</v>
      </c>
      <c r="B13" s="138">
        <f>'Descripción del Riesgo'!C17</f>
        <v>0</v>
      </c>
      <c r="C13" s="54">
        <f>'Descripción del Riesgo'!E17</f>
        <v>0</v>
      </c>
      <c r="D13" s="16"/>
      <c r="E13" s="42"/>
      <c r="F13" s="50"/>
      <c r="G13" s="42"/>
      <c r="H13" s="42"/>
    </row>
    <row r="14" spans="1:9" ht="39.950000000000003" customHeight="1" x14ac:dyDescent="0.25">
      <c r="A14" s="195"/>
      <c r="B14" s="138"/>
      <c r="C14" s="54">
        <f>'Descripción del Riesgo'!E18</f>
        <v>0</v>
      </c>
      <c r="D14" s="16"/>
      <c r="E14" s="42"/>
      <c r="F14" s="50"/>
      <c r="G14" s="42"/>
      <c r="H14" s="42"/>
    </row>
    <row r="15" spans="1:9" x14ac:dyDescent="0.25">
      <c r="A15" s="195"/>
      <c r="B15" s="138"/>
      <c r="C15" s="54">
        <f>'Descripción del Riesgo'!E19</f>
        <v>0</v>
      </c>
      <c r="D15" s="16"/>
      <c r="E15" s="42"/>
      <c r="F15" s="42"/>
      <c r="G15" s="42"/>
      <c r="H15" s="42"/>
    </row>
    <row r="16" spans="1:9" ht="39.950000000000003" customHeight="1" x14ac:dyDescent="0.25">
      <c r="A16" s="195">
        <v>5</v>
      </c>
      <c r="B16" s="138">
        <f>'Descripción del Riesgo'!C20</f>
        <v>0</v>
      </c>
      <c r="C16" s="54">
        <f>'Descripción del Riesgo'!E20</f>
        <v>0</v>
      </c>
      <c r="D16" s="16"/>
      <c r="E16" s="42"/>
      <c r="F16" s="54"/>
      <c r="G16" s="42"/>
      <c r="H16" s="42"/>
    </row>
    <row r="17" spans="1:8" ht="39.950000000000003" customHeight="1" x14ac:dyDescent="0.25">
      <c r="A17" s="195"/>
      <c r="B17" s="138"/>
      <c r="C17" s="54">
        <f>'Descripción del Riesgo'!E21</f>
        <v>0</v>
      </c>
      <c r="D17" s="16"/>
      <c r="E17" s="42"/>
      <c r="F17" s="42"/>
      <c r="G17" s="42"/>
      <c r="H17" s="42"/>
    </row>
    <row r="18" spans="1:8" x14ac:dyDescent="0.25">
      <c r="A18" s="195"/>
      <c r="B18" s="138"/>
      <c r="C18" s="54">
        <f>'Descripción del Riesgo'!E22</f>
        <v>0</v>
      </c>
      <c r="D18" s="16"/>
      <c r="E18" s="42"/>
      <c r="F18" s="54"/>
      <c r="G18" s="42"/>
      <c r="H18" s="42"/>
    </row>
    <row r="19" spans="1:8" ht="39.950000000000003" customHeight="1" x14ac:dyDescent="0.25">
      <c r="A19" s="195">
        <v>6</v>
      </c>
      <c r="B19" s="138">
        <f>'Descripción del Riesgo'!C23</f>
        <v>0</v>
      </c>
      <c r="C19" s="54">
        <f>'Descripción del Riesgo'!E23</f>
        <v>0</v>
      </c>
      <c r="D19" s="16"/>
      <c r="E19" s="42"/>
      <c r="F19" s="54"/>
      <c r="G19" s="42"/>
      <c r="H19" s="42"/>
    </row>
    <row r="20" spans="1:8" ht="39.950000000000003" customHeight="1" x14ac:dyDescent="0.25">
      <c r="A20" s="195"/>
      <c r="B20" s="138"/>
      <c r="C20" s="54">
        <f>'Descripción del Riesgo'!E24</f>
        <v>0</v>
      </c>
      <c r="D20" s="16"/>
      <c r="E20" s="42"/>
      <c r="F20" s="54"/>
      <c r="G20" s="42"/>
      <c r="H20" s="42"/>
    </row>
    <row r="21" spans="1:8" x14ac:dyDescent="0.25">
      <c r="A21" s="195"/>
      <c r="B21" s="138"/>
      <c r="C21" s="54">
        <f>'Descripción del Riesgo'!E25</f>
        <v>0</v>
      </c>
      <c r="D21" s="16"/>
      <c r="E21" s="42"/>
      <c r="F21" s="54"/>
      <c r="G21" s="42"/>
      <c r="H21" s="42"/>
    </row>
  </sheetData>
  <sheetProtection algorithmName="SHA-512" hashValue="GQEKg10l//tQTuQgXRYt1spXwz1rijX1R+j0xsP/XDx3Hkl8MlH/kqUZW2VBChj/Urlw421k211OsrupxsFICA==" saltValue="06FH+UkfVpC07JL7R+FtPg==" spinCount="100000" sheet="1" objects="1" scenarios="1"/>
  <mergeCells count="13">
    <mergeCell ref="A1:H1"/>
    <mergeCell ref="B4:B6"/>
    <mergeCell ref="A4:A6"/>
    <mergeCell ref="A7:A9"/>
    <mergeCell ref="B7:B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31496062992125984" right="1.299212598425197" top="0.35433070866141736" bottom="0.15748031496062992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197"/>
      <c r="B1" s="197"/>
      <c r="C1" s="197"/>
      <c r="D1" s="197"/>
      <c r="E1" s="197"/>
      <c r="F1" s="197"/>
    </row>
    <row r="2" spans="1:6" x14ac:dyDescent="0.25">
      <c r="A2" s="197"/>
      <c r="B2" s="197"/>
      <c r="C2" s="197"/>
      <c r="D2" s="197"/>
      <c r="E2" s="197"/>
      <c r="F2" s="197"/>
    </row>
    <row r="3" spans="1:6" x14ac:dyDescent="0.25">
      <c r="A3" s="197"/>
      <c r="B3" s="197"/>
      <c r="C3" s="197"/>
      <c r="D3" s="197"/>
      <c r="E3" s="197"/>
      <c r="F3" s="197"/>
    </row>
    <row r="4" spans="1:6" x14ac:dyDescent="0.25">
      <c r="A4" s="197"/>
      <c r="B4" s="197"/>
      <c r="C4" s="197"/>
      <c r="D4" s="197"/>
      <c r="E4" s="197"/>
      <c r="F4" s="197"/>
    </row>
    <row r="5" spans="1:6" x14ac:dyDescent="0.25">
      <c r="A5" s="197"/>
      <c r="B5" s="197"/>
      <c r="C5" s="197"/>
      <c r="D5" s="197"/>
      <c r="E5" s="197"/>
      <c r="F5" s="197"/>
    </row>
    <row r="6" spans="1:6" x14ac:dyDescent="0.25">
      <c r="A6" s="197"/>
      <c r="B6" s="197"/>
      <c r="C6" s="197"/>
      <c r="D6" s="197"/>
      <c r="E6" s="197"/>
      <c r="F6" s="197"/>
    </row>
    <row r="7" spans="1:6" x14ac:dyDescent="0.25">
      <c r="A7" s="197"/>
      <c r="B7" s="197"/>
      <c r="C7" s="197"/>
      <c r="D7" s="197"/>
      <c r="E7" s="197"/>
      <c r="F7" s="197"/>
    </row>
    <row r="8" spans="1:6" x14ac:dyDescent="0.25">
      <c r="A8" s="197"/>
      <c r="B8" s="197"/>
      <c r="C8" s="197"/>
      <c r="D8" s="197"/>
      <c r="E8" s="197"/>
      <c r="F8" s="197"/>
    </row>
    <row r="9" spans="1:6" x14ac:dyDescent="0.25">
      <c r="A9" s="197"/>
      <c r="B9" s="197"/>
      <c r="C9" s="197"/>
      <c r="D9" s="197"/>
      <c r="E9" s="197"/>
      <c r="F9" s="197"/>
    </row>
    <row r="10" spans="1:6" x14ac:dyDescent="0.25">
      <c r="A10" s="197"/>
      <c r="B10" s="197"/>
      <c r="C10" s="197"/>
      <c r="D10" s="197"/>
      <c r="E10" s="197"/>
      <c r="F10" s="197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199" t="s">
        <v>38</v>
      </c>
      <c r="B14" s="27" t="s">
        <v>75</v>
      </c>
      <c r="C14" s="199">
        <v>5</v>
      </c>
      <c r="D14" s="27" t="s">
        <v>56</v>
      </c>
      <c r="E14" s="199">
        <v>5</v>
      </c>
      <c r="F14" s="199" t="s">
        <v>38</v>
      </c>
    </row>
    <row r="15" spans="1:6" ht="25.5" x14ac:dyDescent="0.25">
      <c r="A15" s="199"/>
      <c r="B15" s="27" t="s">
        <v>39</v>
      </c>
      <c r="C15" s="199"/>
      <c r="D15" s="27" t="s">
        <v>55</v>
      </c>
      <c r="E15" s="199"/>
      <c r="F15" s="199"/>
    </row>
    <row r="16" spans="1:6" ht="25.5" x14ac:dyDescent="0.25">
      <c r="A16" s="199"/>
      <c r="B16" s="27" t="s">
        <v>40</v>
      </c>
      <c r="C16" s="199"/>
      <c r="D16" s="27" t="s">
        <v>92</v>
      </c>
      <c r="E16" s="199"/>
      <c r="F16" s="199"/>
    </row>
    <row r="17" spans="1:6" ht="38.25" x14ac:dyDescent="0.25">
      <c r="A17" s="199"/>
      <c r="B17" s="27" t="s">
        <v>41</v>
      </c>
      <c r="C17" s="199"/>
      <c r="D17" s="27" t="s">
        <v>57</v>
      </c>
      <c r="E17" s="199"/>
      <c r="F17" s="199"/>
    </row>
    <row r="18" spans="1:6" ht="25.5" x14ac:dyDescent="0.25">
      <c r="A18" s="200" t="s">
        <v>42</v>
      </c>
      <c r="B18" s="28" t="s">
        <v>76</v>
      </c>
      <c r="C18" s="200">
        <v>4</v>
      </c>
      <c r="D18" s="27" t="s">
        <v>58</v>
      </c>
      <c r="E18" s="199"/>
      <c r="F18" s="199"/>
    </row>
    <row r="19" spans="1:6" ht="27.75" customHeight="1" x14ac:dyDescent="0.25">
      <c r="A19" s="200"/>
      <c r="B19" s="28" t="s">
        <v>43</v>
      </c>
      <c r="C19" s="200"/>
      <c r="D19" s="28" t="s">
        <v>59</v>
      </c>
      <c r="E19" s="200">
        <v>4</v>
      </c>
      <c r="F19" s="200" t="s">
        <v>42</v>
      </c>
    </row>
    <row r="20" spans="1:6" ht="25.5" x14ac:dyDescent="0.25">
      <c r="A20" s="200"/>
      <c r="B20" s="28" t="s">
        <v>44</v>
      </c>
      <c r="C20" s="200"/>
      <c r="D20" s="28" t="s">
        <v>60</v>
      </c>
      <c r="E20" s="200"/>
      <c r="F20" s="200"/>
    </row>
    <row r="21" spans="1:6" ht="38.25" x14ac:dyDescent="0.25">
      <c r="A21" s="200"/>
      <c r="B21" s="28" t="s">
        <v>45</v>
      </c>
      <c r="C21" s="200"/>
      <c r="D21" s="28" t="s">
        <v>61</v>
      </c>
      <c r="E21" s="200"/>
      <c r="F21" s="200"/>
    </row>
    <row r="22" spans="1:6" ht="25.5" x14ac:dyDescent="0.25">
      <c r="A22" s="201" t="s">
        <v>34</v>
      </c>
      <c r="B22" s="19" t="s">
        <v>77</v>
      </c>
      <c r="C22" s="201">
        <v>3</v>
      </c>
      <c r="D22" s="28" t="s">
        <v>62</v>
      </c>
      <c r="E22" s="200"/>
      <c r="F22" s="200"/>
    </row>
    <row r="23" spans="1:6" ht="38.25" x14ac:dyDescent="0.25">
      <c r="A23" s="201"/>
      <c r="B23" s="19" t="s">
        <v>35</v>
      </c>
      <c r="C23" s="201"/>
      <c r="D23" s="28" t="s">
        <v>63</v>
      </c>
      <c r="E23" s="200"/>
      <c r="F23" s="200"/>
    </row>
    <row r="24" spans="1:6" ht="25.5" x14ac:dyDescent="0.25">
      <c r="A24" s="201"/>
      <c r="B24" s="19" t="s">
        <v>36</v>
      </c>
      <c r="C24" s="201"/>
      <c r="D24" s="20" t="s">
        <v>64</v>
      </c>
      <c r="E24" s="201">
        <v>3</v>
      </c>
      <c r="F24" s="201" t="s">
        <v>34</v>
      </c>
    </row>
    <row r="25" spans="1:6" ht="38.25" x14ac:dyDescent="0.25">
      <c r="A25" s="201"/>
      <c r="B25" s="19" t="s">
        <v>37</v>
      </c>
      <c r="C25" s="201"/>
      <c r="D25" s="19" t="s">
        <v>65</v>
      </c>
      <c r="E25" s="201"/>
      <c r="F25" s="201"/>
    </row>
    <row r="26" spans="1:6" ht="22.5" customHeight="1" x14ac:dyDescent="0.25">
      <c r="A26" s="202" t="s">
        <v>49</v>
      </c>
      <c r="B26" s="29" t="s">
        <v>78</v>
      </c>
      <c r="C26" s="202">
        <v>2</v>
      </c>
      <c r="D26" s="19" t="s">
        <v>66</v>
      </c>
      <c r="E26" s="201"/>
      <c r="F26" s="201"/>
    </row>
    <row r="27" spans="1:6" ht="25.5" x14ac:dyDescent="0.25">
      <c r="A27" s="202"/>
      <c r="B27" s="29" t="s">
        <v>46</v>
      </c>
      <c r="C27" s="202"/>
      <c r="D27" s="19" t="s">
        <v>67</v>
      </c>
      <c r="E27" s="201"/>
      <c r="F27" s="201"/>
    </row>
    <row r="28" spans="1:6" ht="38.25" x14ac:dyDescent="0.25">
      <c r="A28" s="202"/>
      <c r="B28" s="29" t="s">
        <v>47</v>
      </c>
      <c r="C28" s="202"/>
      <c r="D28" s="19" t="s">
        <v>68</v>
      </c>
      <c r="E28" s="201"/>
      <c r="F28" s="201"/>
    </row>
    <row r="29" spans="1:6" ht="57" x14ac:dyDescent="0.25">
      <c r="A29" s="202"/>
      <c r="B29" s="30" t="s">
        <v>48</v>
      </c>
      <c r="C29" s="202"/>
      <c r="D29" s="19" t="s">
        <v>79</v>
      </c>
      <c r="E29" s="201"/>
      <c r="F29" s="201"/>
    </row>
    <row r="30" spans="1:6" ht="28.5" x14ac:dyDescent="0.25">
      <c r="A30" s="198" t="s">
        <v>54</v>
      </c>
      <c r="B30" s="21" t="s">
        <v>50</v>
      </c>
      <c r="C30" s="198">
        <v>1</v>
      </c>
      <c r="D30" s="29" t="s">
        <v>69</v>
      </c>
      <c r="E30" s="202">
        <v>2</v>
      </c>
      <c r="F30" s="202" t="s">
        <v>49</v>
      </c>
    </row>
    <row r="31" spans="1:6" ht="28.5" x14ac:dyDescent="0.25">
      <c r="A31" s="198"/>
      <c r="B31" s="21" t="s">
        <v>51</v>
      </c>
      <c r="C31" s="198"/>
      <c r="D31" s="29" t="s">
        <v>70</v>
      </c>
      <c r="E31" s="202"/>
      <c r="F31" s="202"/>
    </row>
    <row r="32" spans="1:6" ht="42.75" x14ac:dyDescent="0.25">
      <c r="A32" s="198"/>
      <c r="B32" s="21" t="s">
        <v>52</v>
      </c>
      <c r="C32" s="198"/>
      <c r="D32" s="29" t="s">
        <v>71</v>
      </c>
      <c r="E32" s="202"/>
      <c r="F32" s="202"/>
    </row>
    <row r="33" spans="1:6" ht="57" x14ac:dyDescent="0.25">
      <c r="A33" s="198"/>
      <c r="B33" s="21" t="s">
        <v>53</v>
      </c>
      <c r="C33" s="198"/>
      <c r="D33" s="22" t="s">
        <v>72</v>
      </c>
      <c r="E33" s="198">
        <v>1</v>
      </c>
      <c r="F33" s="198" t="s">
        <v>54</v>
      </c>
    </row>
    <row r="34" spans="1:6" x14ac:dyDescent="0.25">
      <c r="D34" s="22" t="s">
        <v>73</v>
      </c>
      <c r="E34" s="198"/>
      <c r="F34" s="198"/>
    </row>
    <row r="35" spans="1:6" x14ac:dyDescent="0.25">
      <c r="D35" s="23" t="s">
        <v>74</v>
      </c>
      <c r="E35" s="198"/>
      <c r="F35" s="198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zoomScale="60" zoomScaleNormal="66" workbookViewId="0">
      <selection activeCell="G7" sqref="G7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91" hidden="1" customWidth="1"/>
    <col min="21" max="21" width="11.85546875" bestFit="1" customWidth="1"/>
  </cols>
  <sheetData>
    <row r="1" spans="1:20" ht="26.25" customHeight="1" x14ac:dyDescent="0.25">
      <c r="A1" s="207" t="s">
        <v>121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</row>
    <row r="2" spans="1:20" s="34" customFormat="1" ht="15.75" x14ac:dyDescent="0.25">
      <c r="A2" s="208" t="s">
        <v>1</v>
      </c>
      <c r="B2" s="210" t="s">
        <v>0</v>
      </c>
      <c r="C2" s="210" t="s">
        <v>21</v>
      </c>
      <c r="D2" s="212" t="s">
        <v>13</v>
      </c>
      <c r="E2" s="203" t="s">
        <v>171</v>
      </c>
      <c r="F2" s="203"/>
      <c r="G2" s="203"/>
      <c r="H2" s="122"/>
      <c r="I2" s="214" t="s">
        <v>175</v>
      </c>
      <c r="J2" s="215"/>
      <c r="K2" s="215"/>
      <c r="L2" s="215"/>
      <c r="M2" s="215"/>
      <c r="N2" s="216"/>
      <c r="O2" s="122"/>
      <c r="P2" s="203" t="s">
        <v>120</v>
      </c>
      <c r="Q2" s="203"/>
      <c r="R2" s="203"/>
      <c r="S2" s="203"/>
    </row>
    <row r="3" spans="1:20" s="34" customFormat="1" ht="124.5" customHeight="1" x14ac:dyDescent="0.25">
      <c r="A3" s="209"/>
      <c r="B3" s="211"/>
      <c r="C3" s="211"/>
      <c r="D3" s="213"/>
      <c r="E3" s="120" t="s">
        <v>169</v>
      </c>
      <c r="F3" s="118" t="s">
        <v>93</v>
      </c>
      <c r="G3" s="123" t="s">
        <v>170</v>
      </c>
      <c r="H3" s="118" t="s">
        <v>93</v>
      </c>
      <c r="I3" s="118" t="s">
        <v>172</v>
      </c>
      <c r="J3" s="119"/>
      <c r="K3" s="118" t="s">
        <v>173</v>
      </c>
      <c r="L3" s="118" t="s">
        <v>93</v>
      </c>
      <c r="M3" s="118" t="s">
        <v>174</v>
      </c>
      <c r="N3" s="47" t="s">
        <v>93</v>
      </c>
      <c r="O3" s="47" t="s">
        <v>93</v>
      </c>
      <c r="P3" s="121" t="s">
        <v>116</v>
      </c>
      <c r="Q3" s="121" t="s">
        <v>117</v>
      </c>
      <c r="R3" s="121" t="s">
        <v>118</v>
      </c>
      <c r="S3" s="121" t="s">
        <v>123</v>
      </c>
    </row>
    <row r="4" spans="1:20" ht="42.75" x14ac:dyDescent="0.25">
      <c r="A4" s="205">
        <v>1</v>
      </c>
      <c r="B4" s="206" t="str">
        <f>'Descripción del Riesgo'!C8</f>
        <v>Incumplimiento, retrasos u omisión en el trámite de los procesos disciplinarios</v>
      </c>
      <c r="C4" s="52" t="str">
        <f>'Descripción del Riesgo'!E8</f>
        <v xml:space="preserve">Sobrecarga de funciones de la responsable del proceso e insuficiencia de personal </v>
      </c>
      <c r="D4" s="52" t="str">
        <f>'Diseño de Controles'!F4</f>
        <v>Gestionar la asignación de personal de apoyo para el trámite de esos procesos</v>
      </c>
      <c r="E4" s="99" t="s">
        <v>3</v>
      </c>
      <c r="F4" s="86">
        <f>IF(E4="PREVENTIVO","25")+IF(E4="DETECTIVO","15")+IF(E4="CORRECTIVO","10")</f>
        <v>25</v>
      </c>
      <c r="G4" s="86" t="s">
        <v>160</v>
      </c>
      <c r="H4" s="86" t="str">
        <f>IF(G4="AUTOMÁTICA","30",IF(G4="MANUAL","15",""))</f>
        <v>15</v>
      </c>
      <c r="I4" s="86" t="s">
        <v>162</v>
      </c>
      <c r="J4" s="86">
        <f>IF(I4="DOCUMENTADO","15")+IF(I4="SIN DOCUMENTAR","0")</f>
        <v>15</v>
      </c>
      <c r="K4" s="86" t="s">
        <v>165</v>
      </c>
      <c r="L4" s="86">
        <f>IF(K4="CONTINUA","15")+IF(K4="ALEATORIA","10")</f>
        <v>10</v>
      </c>
      <c r="M4" s="86" t="s">
        <v>167</v>
      </c>
      <c r="N4" s="86">
        <f>IF(M4="CON REGISTRO","15")+IF(K4="SIN REGISTRO","0")</f>
        <v>15</v>
      </c>
      <c r="O4" s="86" t="e">
        <f>IF(#REF!="COMPLETA","10")+IF(#REF!="INCOMPLETA","5")+ IF(#REF!="NO EXISTE","0")</f>
        <v>#REF!</v>
      </c>
      <c r="P4" s="86">
        <f>F4+H4+J4+L4+N4</f>
        <v>80</v>
      </c>
      <c r="Q4" s="124" t="str">
        <f>IF(P4="","",IF(P4&lt;=85,"DÉBIL",IF(P4&lt;=95,"MODERADO",IF(P4&lt;=100,"FUERTE","error"))))</f>
        <v>DÉBIL</v>
      </c>
      <c r="R4" s="144">
        <f>AVERAGE(P4:P6)</f>
        <v>40</v>
      </c>
      <c r="S4" s="219" t="str">
        <f>IF(R4=100,"FUERTE",IF(AND(R4&gt;=50,R4&lt;100),"MODERADO","DÉBIL"))</f>
        <v>DÉBIL</v>
      </c>
      <c r="T4" s="91" t="s">
        <v>208</v>
      </c>
    </row>
    <row r="5" spans="1:20" x14ac:dyDescent="0.25">
      <c r="A5" s="205"/>
      <c r="B5" s="206"/>
      <c r="C5" s="52">
        <f>'Descripción del Riesgo'!E9</f>
        <v>0</v>
      </c>
      <c r="D5" s="52">
        <f>'Diseño de Controles'!F5</f>
        <v>0</v>
      </c>
      <c r="E5" s="99" t="s">
        <v>3</v>
      </c>
      <c r="F5" s="86">
        <f>IF(E5="PREVENTIVO","25")+IF(E5="DETECTIVO","15")+IF(E5="CORRECTIVO","10")</f>
        <v>25</v>
      </c>
      <c r="G5" s="128" t="s">
        <v>160</v>
      </c>
      <c r="H5" s="128" t="str">
        <f t="shared" ref="H5" si="0">IF(G5="AUTOMÁTICA","30",IF(G5="MANUAL","15",""))</f>
        <v>15</v>
      </c>
      <c r="I5" s="128" t="s">
        <v>162</v>
      </c>
      <c r="J5" s="128">
        <f t="shared" ref="J5" si="1">IF(I5="DOCUMENTADO","15")+IF(I5="SIN DOCUMENTAR","0")</f>
        <v>15</v>
      </c>
      <c r="K5" s="128" t="s">
        <v>165</v>
      </c>
      <c r="L5" s="128">
        <f t="shared" ref="L5" si="2">IF(K5="CONTINUA","15")+IF(K5="ALEATORIA","10")</f>
        <v>10</v>
      </c>
      <c r="M5" s="128" t="s">
        <v>167</v>
      </c>
      <c r="N5" s="86">
        <f>IF(M5="CON REGISTRO","15")+IF(K5="SIN REGISTRO","0")</f>
        <v>15</v>
      </c>
      <c r="O5" s="86" t="e">
        <f>IF(#REF!="COMPLETA","10")+IF(#REF!="INCOMPLETA","5")+ IF(#REF!="NO EXISTE","0")</f>
        <v>#REF!</v>
      </c>
      <c r="P5" s="100"/>
      <c r="Q5" s="124" t="str">
        <f t="shared" ref="Q5:Q21" si="3">IF(P5="","",IF(P5&lt;=85,"DÉBIL",IF(P5&lt;=95,"MODERADO",IF(P5&lt;=100,"FUERTE","error"))))</f>
        <v/>
      </c>
      <c r="R5" s="144"/>
      <c r="S5" s="219"/>
    </row>
    <row r="6" spans="1:20" x14ac:dyDescent="0.25">
      <c r="A6" s="205"/>
      <c r="B6" s="206"/>
      <c r="C6" s="52">
        <f>'Descripción del Riesgo'!E10</f>
        <v>0</v>
      </c>
      <c r="D6" s="52">
        <f>'Diseño de Controles'!F6</f>
        <v>0</v>
      </c>
      <c r="E6" s="99"/>
      <c r="F6" s="86">
        <f t="shared" ref="F6:F21" si="4">IF(E6="PREVENTIVO","25")+IF(E6="DETECTIVO","15")+IF(E6="CORRECTIVO","10")</f>
        <v>0</v>
      </c>
      <c r="G6" s="128"/>
      <c r="H6" s="128"/>
      <c r="I6" s="128"/>
      <c r="J6" s="128"/>
      <c r="K6" s="128"/>
      <c r="L6" s="128"/>
      <c r="M6" s="128"/>
      <c r="N6" s="86">
        <f t="shared" ref="N6:N21" si="5">IF(M6="CON REGISTRO","15")+IF(K6="SIN REGISTRO","0")</f>
        <v>0</v>
      </c>
      <c r="O6" s="86" t="e">
        <f>IF(#REF!="COMPLETA","10")+IF(#REF!="INCOMPLETA","5")+ IF(#REF!="NO EXISTE","0")</f>
        <v>#REF!</v>
      </c>
      <c r="P6" s="86">
        <f t="shared" ref="P6:P21" si="6">F6+H6+J6+L6+N6</f>
        <v>0</v>
      </c>
      <c r="Q6" s="124" t="str">
        <f t="shared" si="3"/>
        <v>DÉBIL</v>
      </c>
      <c r="R6" s="144"/>
      <c r="S6" s="219"/>
    </row>
    <row r="7" spans="1:20" ht="46.5" customHeight="1" x14ac:dyDescent="0.25">
      <c r="A7" s="205">
        <v>2</v>
      </c>
      <c r="B7" s="206" t="str">
        <f>'Descripción del Riesgo'!C11</f>
        <v xml:space="preserve">Deficiencias en el trámite de los procesos disciplinarios </v>
      </c>
      <c r="C7" s="52" t="str">
        <f>'Descripción del Riesgo'!E11</f>
        <v>Poco personal para tramitar y decidir las actuaciones disciplinarias</v>
      </c>
      <c r="D7" s="52" t="str">
        <f>'Diseño de Controles'!F7</f>
        <v>Gestionar el apoyo de funcionarios de otras áreas o de personal externo</v>
      </c>
      <c r="E7" s="99" t="s">
        <v>3</v>
      </c>
      <c r="F7" s="86">
        <f>IF(E7="PREVENTIVO","25")+IF(E7="DETECTIVO","15")+IF(E7="CORRECTIVO","10")</f>
        <v>25</v>
      </c>
      <c r="G7" s="86" t="s">
        <v>160</v>
      </c>
      <c r="H7" s="86" t="str">
        <f>IF(G7="AUTOMÁTICA","30",IF(G7="MANUAL","15",""))</f>
        <v>15</v>
      </c>
      <c r="I7" s="86" t="s">
        <v>162</v>
      </c>
      <c r="J7" s="86">
        <f>IF(I7="DOCUMENTADO","15")+IF(I7="SIN DOCUMENTAR","0")</f>
        <v>15</v>
      </c>
      <c r="K7" s="86" t="s">
        <v>165</v>
      </c>
      <c r="L7" s="86">
        <f>IF(K7="CONTINUA","15")+IF(K7="ALEATORIA","10")</f>
        <v>10</v>
      </c>
      <c r="M7" s="86" t="s">
        <v>167</v>
      </c>
      <c r="N7" s="86">
        <f>IF(M7="CON REGISTRO","15")+IF(K7="SIN REGISTRO","0")</f>
        <v>15</v>
      </c>
      <c r="O7" s="86" t="e">
        <f>IF(#REF!="COMPLETA","10")+IF(#REF!="INCOMPLETA","5")+ IF(#REF!="NO EXISTE","0")</f>
        <v>#REF!</v>
      </c>
      <c r="P7" s="86">
        <f t="shared" si="6"/>
        <v>80</v>
      </c>
      <c r="Q7" s="124" t="str">
        <f t="shared" si="3"/>
        <v>DÉBIL</v>
      </c>
      <c r="R7" s="144">
        <f t="shared" ref="R7" si="7">AVERAGE(P7:P9)</f>
        <v>55</v>
      </c>
      <c r="S7" s="219" t="str">
        <f>IF(R7=100,"FUERTE",IF(AND(R7&gt;=50,R7&lt;100),"MODERADO","DÉBIL"))</f>
        <v>MODERADO</v>
      </c>
      <c r="T7" s="91" t="str">
        <f>S7</f>
        <v>MODERADO</v>
      </c>
    </row>
    <row r="8" spans="1:20" ht="28.5" x14ac:dyDescent="0.25">
      <c r="A8" s="205"/>
      <c r="B8" s="206"/>
      <c r="C8" s="52" t="str">
        <f>'Descripción del Riesgo'!E12</f>
        <v>Demoras injustificadas en las etapas procesales</v>
      </c>
      <c r="D8" s="52" t="str">
        <f>'Diseño de Controles'!F8</f>
        <v xml:space="preserve">Revisión periódica de expedientes </v>
      </c>
      <c r="E8" s="99" t="s">
        <v>3</v>
      </c>
      <c r="F8" s="86">
        <f t="shared" ref="F8:F9" si="8">IF(E8="PREVENTIVO","25")+IF(E8="DETECTIVO","15")+IF(E8="CORRECTIVO","10")</f>
        <v>25</v>
      </c>
      <c r="G8" s="100" t="s">
        <v>160</v>
      </c>
      <c r="H8" s="100" t="str">
        <f>IF(G8="AUTOMÁTICA","30",IF(G8="MANUAL","15",""))</f>
        <v>15</v>
      </c>
      <c r="I8" s="100" t="s">
        <v>162</v>
      </c>
      <c r="J8" s="100">
        <f>IF(I8="DOCUMENTADO","15")+IF(I8="SIN DOCUMENTAR","0")</f>
        <v>15</v>
      </c>
      <c r="K8" s="100" t="s">
        <v>164</v>
      </c>
      <c r="L8" s="100">
        <f>IF(K8="CONTINUA","15")+IF(K8="ALEATORIA","10")</f>
        <v>15</v>
      </c>
      <c r="M8" s="100" t="s">
        <v>167</v>
      </c>
      <c r="N8" s="86">
        <f t="shared" ref="N8:N9" si="9">IF(M8="CON REGISTRO","15")+IF(K8="SIN REGISTRO","0")</f>
        <v>15</v>
      </c>
      <c r="O8" s="86" t="e">
        <f>IF(#REF!="COMPLETA","10")+IF(#REF!="INCOMPLETA","5")+ IF(#REF!="NO EXISTE","0")</f>
        <v>#REF!</v>
      </c>
      <c r="P8" s="86">
        <f t="shared" si="6"/>
        <v>85</v>
      </c>
      <c r="Q8" s="124" t="str">
        <f t="shared" si="3"/>
        <v>DÉBIL</v>
      </c>
      <c r="R8" s="144"/>
      <c r="S8" s="219"/>
    </row>
    <row r="9" spans="1:20" x14ac:dyDescent="0.25">
      <c r="A9" s="205"/>
      <c r="B9" s="206"/>
      <c r="C9" s="52">
        <f>'Descripción del Riesgo'!E13</f>
        <v>0</v>
      </c>
      <c r="D9" s="52">
        <f>'Diseño de Controles'!F9</f>
        <v>0</v>
      </c>
      <c r="E9" s="99"/>
      <c r="F9" s="86">
        <f t="shared" si="8"/>
        <v>0</v>
      </c>
      <c r="G9" s="100"/>
      <c r="H9" s="100"/>
      <c r="I9" s="100"/>
      <c r="J9" s="100"/>
      <c r="K9" s="100"/>
      <c r="L9" s="100"/>
      <c r="M9" s="100"/>
      <c r="N9" s="86">
        <f t="shared" si="9"/>
        <v>0</v>
      </c>
      <c r="O9" s="86" t="e">
        <f>IF(#REF!="COMPLETA","10")+IF(#REF!="INCOMPLETA","5")+ IF(#REF!="NO EXISTE","0")</f>
        <v>#REF!</v>
      </c>
      <c r="P9" s="86">
        <f t="shared" si="6"/>
        <v>0</v>
      </c>
      <c r="Q9" s="124" t="str">
        <f t="shared" si="3"/>
        <v>DÉBIL</v>
      </c>
      <c r="R9" s="144"/>
      <c r="S9" s="219"/>
    </row>
    <row r="10" spans="1:20" ht="28.5" x14ac:dyDescent="0.25">
      <c r="A10" s="205">
        <v>3</v>
      </c>
      <c r="B10" s="206" t="str">
        <f>'Descripción del Riesgo'!C14</f>
        <v>Prescripción de los procesos disciplinarios</v>
      </c>
      <c r="C10" s="52" t="str">
        <f>'Descripción del Riesgo'!E14</f>
        <v xml:space="preserve">Deficiencias en el recaudo de medios probatorios </v>
      </c>
      <c r="D10" s="52" t="str">
        <f>'Diseño de Controles'!F10</f>
        <v>Ejercer una mejor y mayor gestión en el recuado probatorio</v>
      </c>
      <c r="E10" s="99" t="s">
        <v>3</v>
      </c>
      <c r="F10" s="86">
        <f>IF(E10="PREVENTIVO","25")+IF(E10="DETECTIVO","15")+IF(E10="CORRECTIVO","10")</f>
        <v>25</v>
      </c>
      <c r="G10" s="100" t="s">
        <v>160</v>
      </c>
      <c r="H10" s="100" t="str">
        <f t="shared" ref="H10:H11" si="10">IF(G10="AUTOMÁTICA","30",IF(G10="MANUAL","15",""))</f>
        <v>15</v>
      </c>
      <c r="I10" s="100" t="s">
        <v>162</v>
      </c>
      <c r="J10" s="100">
        <f t="shared" ref="J10:J11" si="11">IF(I10="DOCUMENTADO","15")+IF(I10="SIN DOCUMENTAR","0")</f>
        <v>15</v>
      </c>
      <c r="K10" s="100" t="s">
        <v>164</v>
      </c>
      <c r="L10" s="100">
        <f t="shared" ref="L10:L11" si="12">IF(K10="CONTINUA","15")+IF(K10="ALEATORIA","10")</f>
        <v>15</v>
      </c>
      <c r="M10" s="100" t="s">
        <v>168</v>
      </c>
      <c r="N10" s="86">
        <f>IF(M10="CON REGISTRO","15")+IF(K10="SIN REGISTRO","0")</f>
        <v>0</v>
      </c>
      <c r="O10" s="86" t="e">
        <f>IF(#REF!="COMPLETA","10")+IF(#REF!="INCOMPLETA","5")+ IF(#REF!="NO EXISTE","0")</f>
        <v>#REF!</v>
      </c>
      <c r="P10" s="86">
        <f t="shared" si="6"/>
        <v>70</v>
      </c>
      <c r="Q10" s="124" t="str">
        <f t="shared" si="3"/>
        <v>DÉBIL</v>
      </c>
      <c r="R10" s="144">
        <f t="shared" ref="R10" si="13">AVERAGE(P10:P12)</f>
        <v>70</v>
      </c>
      <c r="S10" s="219" t="str">
        <f>IF(R10=100,"FUERTE",IF(AND(R10&gt;=50,R10&lt;100),"MODERADO","DÉBIL"))</f>
        <v>MODERADO</v>
      </c>
      <c r="T10" s="91" t="str">
        <f t="shared" ref="T10" si="14">S10</f>
        <v>MODERADO</v>
      </c>
    </row>
    <row r="11" spans="1:20" ht="75" customHeight="1" x14ac:dyDescent="0.25">
      <c r="A11" s="205"/>
      <c r="B11" s="206"/>
      <c r="C11" s="52" t="str">
        <f>'Descripción del Riesgo'!E15</f>
        <v>Ausencia o deficiencia de controles internos en los términos de cada etapa procesal.</v>
      </c>
      <c r="D11" s="52" t="str">
        <f>'Diseño de Controles'!F11</f>
        <v>Revisión periódica del fenómeno de la prescrfipción de la acción disciplinaria en cda uno de los expedientes, dejando constancia de la revisión.</v>
      </c>
      <c r="E11" s="99" t="s">
        <v>3</v>
      </c>
      <c r="F11" s="86">
        <f t="shared" ref="F11:F12" si="15">IF(E11="PREVENTIVO","25")+IF(E11="DETECTIVO","15")+IF(E11="CORRECTIVO","10")</f>
        <v>25</v>
      </c>
      <c r="G11" s="100" t="s">
        <v>160</v>
      </c>
      <c r="H11" s="100" t="str">
        <f t="shared" si="10"/>
        <v>15</v>
      </c>
      <c r="I11" s="100" t="s">
        <v>162</v>
      </c>
      <c r="J11" s="100">
        <f t="shared" si="11"/>
        <v>15</v>
      </c>
      <c r="K11" s="100" t="s">
        <v>164</v>
      </c>
      <c r="L11" s="100">
        <f t="shared" si="12"/>
        <v>15</v>
      </c>
      <c r="M11" s="100" t="s">
        <v>168</v>
      </c>
      <c r="N11" s="86">
        <f t="shared" ref="N11:N12" si="16">IF(M11="CON REGISTRO","15")+IF(K11="SIN REGISTRO","0")</f>
        <v>0</v>
      </c>
      <c r="O11" s="86" t="e">
        <f>IF(#REF!="COMPLETA","10")+IF(#REF!="INCOMPLETA","5")+ IF(#REF!="NO EXISTE","0")</f>
        <v>#REF!</v>
      </c>
      <c r="P11" s="86">
        <f t="shared" si="6"/>
        <v>70</v>
      </c>
      <c r="Q11" s="124" t="str">
        <f t="shared" si="3"/>
        <v>DÉBIL</v>
      </c>
      <c r="R11" s="144"/>
      <c r="S11" s="219"/>
    </row>
    <row r="12" spans="1:20" x14ac:dyDescent="0.25">
      <c r="A12" s="205"/>
      <c r="B12" s="206"/>
      <c r="C12" s="52">
        <f>'Descripción del Riesgo'!E16</f>
        <v>0</v>
      </c>
      <c r="D12" s="52">
        <f>'Diseño de Controles'!F12</f>
        <v>0</v>
      </c>
      <c r="E12" s="99"/>
      <c r="F12" s="86">
        <f t="shared" si="15"/>
        <v>0</v>
      </c>
      <c r="G12" s="86"/>
      <c r="H12" s="86">
        <v>0</v>
      </c>
      <c r="I12" s="86"/>
      <c r="J12" s="86">
        <f t="shared" ref="J12" si="17">IF(I12="DOCUMENTADO","15")+IF(I12="SIN DOCUMENTAR","0")</f>
        <v>0</v>
      </c>
      <c r="K12" s="86"/>
      <c r="L12" s="86">
        <f t="shared" ref="L12" si="18">IF(K12="CONTINUA","15")+IF(K12="ALEATORIA","10")</f>
        <v>0</v>
      </c>
      <c r="M12" s="86"/>
      <c r="N12" s="86">
        <f t="shared" si="16"/>
        <v>0</v>
      </c>
      <c r="O12" s="86" t="e">
        <f>IF(#REF!="COMPLETA","10")+IF(#REF!="INCOMPLETA","5")+ IF(#REF!="NO EXISTE","0")</f>
        <v>#REF!</v>
      </c>
      <c r="P12" s="86"/>
      <c r="Q12" s="124" t="str">
        <f t="shared" si="3"/>
        <v/>
      </c>
      <c r="R12" s="144"/>
      <c r="S12" s="219"/>
    </row>
    <row r="13" spans="1:20" x14ac:dyDescent="0.25">
      <c r="A13" s="205">
        <v>4</v>
      </c>
      <c r="B13" s="206">
        <f>'Descripción del Riesgo'!C17</f>
        <v>0</v>
      </c>
      <c r="C13" s="52">
        <f>'Descripción del Riesgo'!E17</f>
        <v>0</v>
      </c>
      <c r="D13" s="52">
        <f>'Diseño de Controles'!F13</f>
        <v>0</v>
      </c>
      <c r="E13" s="99"/>
      <c r="F13" s="86">
        <f t="shared" si="4"/>
        <v>0</v>
      </c>
      <c r="G13" s="86"/>
      <c r="H13" s="86" t="str">
        <f t="shared" ref="H13:H21" si="19">IF(G13="AUTOMÁTICA","30",IF(G13="MANUAL","15",""))</f>
        <v/>
      </c>
      <c r="I13" s="86"/>
      <c r="J13" s="86">
        <f t="shared" ref="J13:J21" si="20">IF(I13="DOCUMENTADO","15")+IF(I13="SIN DOCUMENTAR","0")</f>
        <v>0</v>
      </c>
      <c r="K13" s="86"/>
      <c r="L13" s="86">
        <f t="shared" ref="L13:L21" si="21">IF(K13="CONTINUA","15")+IF(K13="ALEATORIA","10")</f>
        <v>0</v>
      </c>
      <c r="M13" s="86"/>
      <c r="N13" s="86">
        <f t="shared" si="5"/>
        <v>0</v>
      </c>
      <c r="O13" s="86" t="e">
        <f>IF(#REF!="COMPLETA","10")+IF(#REF!="INCOMPLETA","5")+ IF(#REF!="NO EXISTE","0")</f>
        <v>#REF!</v>
      </c>
      <c r="P13" s="100"/>
      <c r="Q13" s="124" t="str">
        <f t="shared" si="3"/>
        <v/>
      </c>
      <c r="R13" s="144" t="e">
        <f t="shared" ref="R13" si="22">AVERAGE(P13:P15)</f>
        <v>#DIV/0!</v>
      </c>
      <c r="S13" s="204" t="e">
        <f>IF(R13=100,"FUERTE",IF(AND(R13&gt;=50,R13&lt;100),"MODERADO","DÉBIL"))</f>
        <v>#DIV/0!</v>
      </c>
      <c r="T13" s="91" t="e">
        <f t="shared" ref="T13" si="23">S13</f>
        <v>#DIV/0!</v>
      </c>
    </row>
    <row r="14" spans="1:20" x14ac:dyDescent="0.25">
      <c r="A14" s="205"/>
      <c r="B14" s="206"/>
      <c r="C14" s="52">
        <f>'Descripción del Riesgo'!E18</f>
        <v>0</v>
      </c>
      <c r="D14" s="52">
        <f>'Diseño de Controles'!F14</f>
        <v>0</v>
      </c>
      <c r="E14" s="99"/>
      <c r="F14" s="86">
        <f t="shared" si="4"/>
        <v>0</v>
      </c>
      <c r="G14" s="86"/>
      <c r="H14" s="86" t="str">
        <f t="shared" si="19"/>
        <v/>
      </c>
      <c r="I14" s="86"/>
      <c r="J14" s="86">
        <f t="shared" si="20"/>
        <v>0</v>
      </c>
      <c r="K14" s="86"/>
      <c r="L14" s="86">
        <f t="shared" si="21"/>
        <v>0</v>
      </c>
      <c r="M14" s="86"/>
      <c r="N14" s="86">
        <f t="shared" si="5"/>
        <v>0</v>
      </c>
      <c r="O14" s="86" t="e">
        <f>IF(#REF!="COMPLETA","10")+IF(#REF!="INCOMPLETA","5")+ IF(#REF!="NO EXISTE","0")</f>
        <v>#REF!</v>
      </c>
      <c r="P14" s="100"/>
      <c r="Q14" s="124" t="str">
        <f t="shared" si="3"/>
        <v/>
      </c>
      <c r="R14" s="144"/>
      <c r="S14" s="204"/>
    </row>
    <row r="15" spans="1:20" x14ac:dyDescent="0.25">
      <c r="A15" s="205"/>
      <c r="B15" s="206"/>
      <c r="C15" s="52">
        <f>'Descripción del Riesgo'!E19</f>
        <v>0</v>
      </c>
      <c r="D15" s="52">
        <f>'Diseño de Controles'!F15</f>
        <v>0</v>
      </c>
      <c r="E15" s="99"/>
      <c r="F15" s="86">
        <f t="shared" ref="F15" si="24">IF(E15="PREVENTIVO","25")+IF(E15="DETECTIVO","15")+IF(E15="CORRECTIVO","10")</f>
        <v>0</v>
      </c>
      <c r="G15" s="86"/>
      <c r="H15" s="86">
        <v>0</v>
      </c>
      <c r="I15" s="86"/>
      <c r="J15" s="86">
        <f t="shared" ref="J15" si="25">IF(I15="DOCUMENTADO","15")+IF(I15="SIN DOCUMENTAR","0")</f>
        <v>0</v>
      </c>
      <c r="K15" s="86"/>
      <c r="L15" s="86">
        <f t="shared" ref="L15" si="26">IF(K15="CONTINUA","15")+IF(K15="ALEATORIA","10")</f>
        <v>0</v>
      </c>
      <c r="M15" s="86"/>
      <c r="N15" s="86">
        <f t="shared" ref="N15" si="27">IF(M15="CON REGISTRO","15")+IF(K15="SIN REGISTRO","0")</f>
        <v>0</v>
      </c>
      <c r="O15" s="86" t="e">
        <f>IF(#REF!="COMPLETA","10")+IF(#REF!="INCOMPLETA","5")+ IF(#REF!="NO EXISTE","0")</f>
        <v>#REF!</v>
      </c>
      <c r="P15" s="100"/>
      <c r="Q15" s="124" t="str">
        <f t="shared" si="3"/>
        <v/>
      </c>
      <c r="R15" s="144"/>
      <c r="S15" s="204"/>
    </row>
    <row r="16" spans="1:20" x14ac:dyDescent="0.25">
      <c r="A16" s="205">
        <v>5</v>
      </c>
      <c r="B16" s="206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99"/>
      <c r="F16" s="86">
        <f t="shared" si="4"/>
        <v>0</v>
      </c>
      <c r="G16" s="86"/>
      <c r="H16" s="86" t="str">
        <f t="shared" si="19"/>
        <v/>
      </c>
      <c r="I16" s="86"/>
      <c r="J16" s="86">
        <f t="shared" si="20"/>
        <v>0</v>
      </c>
      <c r="K16" s="86"/>
      <c r="L16" s="86">
        <f t="shared" si="21"/>
        <v>0</v>
      </c>
      <c r="M16" s="86"/>
      <c r="N16" s="86">
        <f t="shared" si="5"/>
        <v>0</v>
      </c>
      <c r="O16" s="86" t="e">
        <f>IF(#REF!="COMPLETA","10")+IF(#REF!="INCOMPLETA","5")+ IF(#REF!="NO EXISTE","0")</f>
        <v>#REF!</v>
      </c>
      <c r="P16" s="100"/>
      <c r="Q16" s="124" t="str">
        <f t="shared" si="3"/>
        <v/>
      </c>
      <c r="R16" s="144" t="e">
        <f t="shared" ref="R16" si="28">AVERAGE(P16:P18)</f>
        <v>#DIV/0!</v>
      </c>
      <c r="S16" s="204" t="e">
        <f>IF(R16=100,"FUERTE",IF(AND(R16&gt;=50,R16&lt;100),"MODERADO","DÉBIL"))</f>
        <v>#DIV/0!</v>
      </c>
      <c r="T16" s="91" t="e">
        <f t="shared" ref="T16" si="29">S16</f>
        <v>#DIV/0!</v>
      </c>
    </row>
    <row r="17" spans="1:20" x14ac:dyDescent="0.25">
      <c r="A17" s="205"/>
      <c r="B17" s="206"/>
      <c r="C17" s="52">
        <f>'Descripción del Riesgo'!E21</f>
        <v>0</v>
      </c>
      <c r="D17" s="52">
        <f>'Diseño de Controles'!F17</f>
        <v>0</v>
      </c>
      <c r="E17" s="99"/>
      <c r="F17" s="86">
        <f t="shared" si="4"/>
        <v>0</v>
      </c>
      <c r="G17" s="86"/>
      <c r="H17" s="86" t="str">
        <f t="shared" si="19"/>
        <v/>
      </c>
      <c r="I17" s="86"/>
      <c r="J17" s="86">
        <f t="shared" si="20"/>
        <v>0</v>
      </c>
      <c r="K17" s="86"/>
      <c r="L17" s="86">
        <f t="shared" si="21"/>
        <v>0</v>
      </c>
      <c r="M17" s="86"/>
      <c r="N17" s="86">
        <f t="shared" si="5"/>
        <v>0</v>
      </c>
      <c r="O17" s="86" t="e">
        <f>IF(#REF!="COMPLETA","10")+IF(#REF!="INCOMPLETA","5")+ IF(#REF!="NO EXISTE","0")</f>
        <v>#REF!</v>
      </c>
      <c r="P17" s="100"/>
      <c r="Q17" s="124" t="str">
        <f t="shared" si="3"/>
        <v/>
      </c>
      <c r="R17" s="144"/>
      <c r="S17" s="204"/>
    </row>
    <row r="18" spans="1:20" x14ac:dyDescent="0.25">
      <c r="A18" s="205"/>
      <c r="B18" s="206"/>
      <c r="C18" s="52">
        <f>'Descripción del Riesgo'!E22</f>
        <v>0</v>
      </c>
      <c r="D18" s="52">
        <f>'Diseño de Controles'!F18</f>
        <v>0</v>
      </c>
      <c r="E18" s="99"/>
      <c r="F18" s="86">
        <f t="shared" si="4"/>
        <v>0</v>
      </c>
      <c r="G18" s="86"/>
      <c r="H18" s="86" t="str">
        <f t="shared" si="19"/>
        <v/>
      </c>
      <c r="I18" s="86"/>
      <c r="J18" s="86">
        <f t="shared" si="20"/>
        <v>0</v>
      </c>
      <c r="K18" s="86"/>
      <c r="L18" s="86">
        <f t="shared" si="21"/>
        <v>0</v>
      </c>
      <c r="M18" s="86"/>
      <c r="N18" s="86">
        <f t="shared" si="5"/>
        <v>0</v>
      </c>
      <c r="O18" s="86" t="e">
        <f>IF(#REF!="COMPLETA","10")+IF(#REF!="INCOMPLETA","5")+ IF(#REF!="NO EXISTE","0")</f>
        <v>#REF!</v>
      </c>
      <c r="P18" s="100"/>
      <c r="Q18" s="124" t="str">
        <f t="shared" si="3"/>
        <v/>
      </c>
      <c r="R18" s="144"/>
      <c r="S18" s="204"/>
    </row>
    <row r="19" spans="1:20" x14ac:dyDescent="0.25">
      <c r="A19" s="205">
        <v>6</v>
      </c>
      <c r="B19" s="206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99"/>
      <c r="F19" s="86">
        <f t="shared" si="4"/>
        <v>0</v>
      </c>
      <c r="G19" s="86"/>
      <c r="H19" s="86" t="str">
        <f t="shared" si="19"/>
        <v/>
      </c>
      <c r="I19" s="86"/>
      <c r="J19" s="86">
        <f t="shared" si="20"/>
        <v>0</v>
      </c>
      <c r="K19" s="86"/>
      <c r="L19" s="86">
        <f t="shared" si="21"/>
        <v>0</v>
      </c>
      <c r="M19" s="86"/>
      <c r="N19" s="86">
        <f t="shared" si="5"/>
        <v>0</v>
      </c>
      <c r="O19" s="86" t="e">
        <f>IF(#REF!="COMPLETA","10")+IF(#REF!="INCOMPLETA","5")+ IF(#REF!="NO EXISTE","0")</f>
        <v>#REF!</v>
      </c>
      <c r="P19" s="100"/>
      <c r="Q19" s="124" t="str">
        <f t="shared" si="3"/>
        <v/>
      </c>
      <c r="R19" s="144" t="e">
        <f t="shared" ref="R19" si="30">AVERAGE(P19:P21)</f>
        <v>#DIV/0!</v>
      </c>
      <c r="S19" s="204" t="e">
        <f>IF(R19=100,"FUERTE",IF(AND(R19&gt;=50,R19&lt;100),"MODERADO","DÉBIL"))</f>
        <v>#DIV/0!</v>
      </c>
      <c r="T19" s="91" t="e">
        <f t="shared" ref="T19" si="31">S19</f>
        <v>#DIV/0!</v>
      </c>
    </row>
    <row r="20" spans="1:20" x14ac:dyDescent="0.25">
      <c r="A20" s="205"/>
      <c r="B20" s="206"/>
      <c r="C20" s="52">
        <f>'Descripción del Riesgo'!E24</f>
        <v>0</v>
      </c>
      <c r="D20" s="52">
        <f>'Diseño de Controles'!F20</f>
        <v>0</v>
      </c>
      <c r="E20" s="99"/>
      <c r="F20" s="86">
        <f t="shared" si="4"/>
        <v>0</v>
      </c>
      <c r="G20" s="86"/>
      <c r="H20" s="86" t="str">
        <f t="shared" si="19"/>
        <v/>
      </c>
      <c r="I20" s="86"/>
      <c r="J20" s="86">
        <f t="shared" si="20"/>
        <v>0</v>
      </c>
      <c r="K20" s="86"/>
      <c r="L20" s="86">
        <f t="shared" si="21"/>
        <v>0</v>
      </c>
      <c r="M20" s="86"/>
      <c r="N20" s="86">
        <f t="shared" si="5"/>
        <v>0</v>
      </c>
      <c r="O20" s="86" t="e">
        <f>IF(#REF!="COMPLETA","10")+IF(#REF!="INCOMPLETA","5")+ IF(#REF!="NO EXISTE","0")</f>
        <v>#REF!</v>
      </c>
      <c r="P20" s="100"/>
      <c r="Q20" s="124" t="str">
        <f t="shared" si="3"/>
        <v/>
      </c>
      <c r="R20" s="144"/>
      <c r="S20" s="204"/>
    </row>
    <row r="21" spans="1:20" x14ac:dyDescent="0.25">
      <c r="A21" s="205"/>
      <c r="B21" s="206"/>
      <c r="C21" s="52">
        <f>'Descripción del Riesgo'!E25</f>
        <v>0</v>
      </c>
      <c r="D21" s="52">
        <f>'Diseño de Controles'!F21</f>
        <v>0</v>
      </c>
      <c r="E21" s="99"/>
      <c r="F21" s="86">
        <f t="shared" si="4"/>
        <v>0</v>
      </c>
      <c r="G21" s="86"/>
      <c r="H21" s="86" t="str">
        <f t="shared" si="19"/>
        <v/>
      </c>
      <c r="I21" s="86"/>
      <c r="J21" s="86">
        <f t="shared" si="20"/>
        <v>0</v>
      </c>
      <c r="K21" s="86"/>
      <c r="L21" s="86">
        <f t="shared" si="21"/>
        <v>0</v>
      </c>
      <c r="M21" s="86"/>
      <c r="N21" s="86">
        <f t="shared" si="5"/>
        <v>0</v>
      </c>
      <c r="O21" s="86" t="e">
        <f>IF(#REF!="COMPLETA","10")+IF(#REF!="INCOMPLETA","5")+ IF(#REF!="NO EXISTE","0")</f>
        <v>#REF!</v>
      </c>
      <c r="P21" s="100"/>
      <c r="Q21" s="124" t="str">
        <f t="shared" si="3"/>
        <v/>
      </c>
      <c r="R21" s="144"/>
      <c r="S21" s="204"/>
    </row>
  </sheetData>
  <sheetProtection algorithmName="SHA-512" hashValue="uFoUpb+4ejwJ5nD9KdRd9+mI//RaADi+LRBgGtcie0u2wsFMdJGudvVN/LmljXtPVVjcjRdRWQE/7tnmLiHccw==" saltValue="6LaEG2ypuWNwgf8gaEvo3A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90D767-5984-4FE9-ABB2-7D3C90B57228}"/>
</file>

<file path=customXml/itemProps2.xml><?xml version="1.0" encoding="utf-8"?>
<ds:datastoreItem xmlns:ds="http://schemas.openxmlformats.org/officeDocument/2006/customXml" ds:itemID="{2000C1C0-2A68-47B7-A108-EFAB4E20A97E}"/>
</file>

<file path=customXml/itemProps3.xml><?xml version="1.0" encoding="utf-8"?>
<ds:datastoreItem xmlns:ds="http://schemas.openxmlformats.org/officeDocument/2006/customXml" ds:itemID="{9D31C73B-BE05-467D-9838-EF83710A9CA8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2023-04-12T02:34:03Z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