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3A12BADB-D719-4664-BD3A-8951E0E0AFA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1" l="1"/>
  <c r="P5" i="33"/>
  <c r="F5" i="33"/>
  <c r="H5" i="33"/>
  <c r="J5" i="33"/>
  <c r="L5" i="33"/>
  <c r="F7" i="33"/>
  <c r="H7" i="33"/>
  <c r="J7" i="33"/>
  <c r="L7" i="33"/>
  <c r="H32" i="1"/>
  <c r="H29" i="1"/>
  <c r="H26" i="1"/>
  <c r="H23" i="1"/>
  <c r="H20" i="1"/>
  <c r="C11" i="32"/>
  <c r="N18" i="1" l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L27" i="1"/>
  <c r="L28" i="1"/>
  <c r="L29" i="1"/>
  <c r="U29" i="1" s="1"/>
  <c r="L30" i="1"/>
  <c r="L31" i="1"/>
  <c r="L32" i="1"/>
  <c r="U32" i="1" s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U26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7" i="33"/>
  <c r="N7" i="33"/>
  <c r="O15" i="33"/>
  <c r="N15" i="33"/>
  <c r="L15" i="33"/>
  <c r="J15" i="33"/>
  <c r="F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5" i="19"/>
  <c r="D16" i="19"/>
  <c r="D12" i="19"/>
  <c r="D13" i="19"/>
  <c r="D14" i="19"/>
  <c r="P7" i="33" l="1"/>
  <c r="Q7" i="33" s="1"/>
  <c r="Q12" i="33"/>
  <c r="Q8" i="33"/>
  <c r="Q15" i="33"/>
  <c r="Q10" i="33"/>
  <c r="Q5" i="33"/>
  <c r="Q9" i="33"/>
  <c r="Q11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Q14" i="33"/>
  <c r="Q21" i="33"/>
  <c r="Q18" i="33"/>
  <c r="Q13" i="33"/>
  <c r="T17" i="1"/>
  <c r="V17" i="1" s="1"/>
  <c r="I17" i="1"/>
  <c r="G17" i="1"/>
  <c r="C7" i="32"/>
  <c r="D23" i="1" l="1"/>
  <c r="D26" i="1"/>
  <c r="D29" i="1"/>
  <c r="D32" i="1"/>
  <c r="D17" i="1"/>
  <c r="C17" i="1"/>
  <c r="B20" i="1"/>
  <c r="B23" i="1"/>
  <c r="B26" i="1"/>
  <c r="B29" i="1"/>
  <c r="B32" i="1"/>
  <c r="B17" i="1"/>
  <c r="O16" i="33"/>
  <c r="O17" i="33"/>
  <c r="O18" i="33"/>
  <c r="O19" i="33"/>
  <c r="O20" i="33"/>
  <c r="O21" i="33"/>
  <c r="O4" i="33"/>
  <c r="C5" i="32" l="1"/>
  <c r="C8" i="32"/>
  <c r="C9" i="32"/>
  <c r="C10" i="32"/>
  <c r="C12" i="32"/>
  <c r="C13" i="32"/>
  <c r="C14" i="32"/>
  <c r="C15" i="32"/>
  <c r="C16" i="32"/>
  <c r="C17" i="32"/>
  <c r="C18" i="32"/>
  <c r="C19" i="32"/>
  <c r="C20" i="32"/>
  <c r="C21" i="32"/>
  <c r="B13" i="32" l="1"/>
  <c r="B7" i="33" l="1"/>
  <c r="B10" i="33"/>
  <c r="B13" i="33"/>
  <c r="B16" i="33"/>
  <c r="B19" i="33"/>
  <c r="B4" i="33"/>
  <c r="B7" i="32"/>
  <c r="B10" i="32"/>
  <c r="B16" i="32"/>
  <c r="B19" i="32"/>
  <c r="B4" i="32"/>
  <c r="B11" i="19"/>
  <c r="J17" i="1" l="1"/>
  <c r="C4" i="33" l="1"/>
  <c r="C4" i="32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V32" i="1" s="1"/>
  <c r="S13" i="33"/>
  <c r="T13" i="33" s="1"/>
  <c r="V26" i="1" s="1"/>
  <c r="R10" i="33"/>
  <c r="R7" i="33"/>
  <c r="R16" i="33"/>
  <c r="S10" i="33" l="1"/>
  <c r="T10" i="33" s="1"/>
  <c r="S7" i="33"/>
  <c r="T7" i="33" s="1"/>
  <c r="T20" i="1" s="1"/>
  <c r="V20" i="1" s="1"/>
  <c r="S16" i="33"/>
  <c r="T16" i="33" s="1"/>
  <c r="V29" i="1" s="1"/>
</calcChain>
</file>

<file path=xl/sharedStrings.xml><?xml version="1.0" encoding="utf-8"?>
<sst xmlns="http://schemas.openxmlformats.org/spreadsheetml/2006/main" count="363" uniqueCount="229">
  <si>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</si>
  <si>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</si>
  <si>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</si>
  <si>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</si>
  <si>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</si>
  <si>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</si>
  <si>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</si>
  <si>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</si>
  <si>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</si>
  <si>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</si>
  <si>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</si>
  <si>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</si>
  <si>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</si>
  <si>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</si>
  <si>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</si>
  <si>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</si>
  <si>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</si>
  <si>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</si>
  <si>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</si>
  <si>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</si>
  <si>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</si>
  <si>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</si>
  <si>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</si>
  <si>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</si>
  <si>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</si>
  <si>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</si>
  <si>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</si>
  <si>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</si>
  <si>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</si>
  <si>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</si>
  <si>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</si>
  <si>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</si>
  <si>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</si>
  <si>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</si>
  <si>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</si>
  <si>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</si>
  <si>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</si>
  <si>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</si>
  <si>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</si>
  <si>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</si>
  <si>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</si>
  <si>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</si>
  <si>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</si>
  <si>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</si>
  <si>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</si>
  <si>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</si>
  <si>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</si>
  <si>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</si>
  <si>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</si>
  <si>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</si>
  <si>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</si>
  <si>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</si>
  <si>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</si>
  <si>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</si>
  <si>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</si>
  <si>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</si>
  <si>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</si>
  <si>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</si>
  <si>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</si>
  <si>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</si>
  <si>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</si>
  <si>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</si>
  <si>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</si>
  <si>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</si>
  <si>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</si>
  <si>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</si>
  <si>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</si>
  <si>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</si>
  <si>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</si>
  <si>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</si>
  <si>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</si>
  <si>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</si>
  <si>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</si>
  <si>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</si>
  <si>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</si>
  <si>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</si>
  <si>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</si>
  <si>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</si>
  <si>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</si>
  <si>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</si>
  <si>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</si>
  <si>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</si>
  <si>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</si>
  <si>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</si>
  <si>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</si>
  <si>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</si>
  <si>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</si>
  <si>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</si>
  <si>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</si>
  <si>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</si>
  <si>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</si>
  <si>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</si>
  <si>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</si>
  <si>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</si>
  <si>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</si>
  <si>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</si>
  <si>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</si>
  <si>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</si>
  <si>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</si>
  <si>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</si>
  <si>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</si>
  <si>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</si>
  <si>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</si>
  <si>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</si>
  <si>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</si>
  <si>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</si>
  <si>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</si>
  <si>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</si>
  <si>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</si>
  <si>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</si>
  <si>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</si>
  <si>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</si>
  <si>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</si>
  <si>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</si>
  <si>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</si>
  <si>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</si>
  <si>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</si>
  <si>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</si>
  <si>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</si>
  <si>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</si>
  <si>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</si>
  <si>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</si>
  <si>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</si>
  <si>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</si>
  <si>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</si>
  <si>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</si>
  <si>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</si>
  <si>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</si>
  <si>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</si>
  <si>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</si>
  <si>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</si>
  <si>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</si>
  <si>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</si>
  <si>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</si>
  <si>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</si>
  <si>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</si>
  <si>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</si>
  <si>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</si>
  <si>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</si>
  <si>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</si>
  <si>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</si>
  <si>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</si>
  <si>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</si>
  <si>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</si>
  <si>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</si>
  <si>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</si>
  <si>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</si>
  <si>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</si>
  <si>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</si>
  <si>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</si>
  <si>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</si>
  <si>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</si>
  <si>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</si>
  <si>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</si>
  <si>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</si>
  <si>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</si>
  <si>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</si>
  <si>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</si>
  <si>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</si>
  <si>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</si>
  <si>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</si>
  <si>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</si>
  <si>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</si>
  <si>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</si>
  <si>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</si>
  <si>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</si>
  <si>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</si>
  <si>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</si>
  <si>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</si>
  <si>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</si>
  <si>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</si>
  <si>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</si>
  <si>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</si>
  <si>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</si>
  <si>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</si>
  <si>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</si>
  <si>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</si>
  <si>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</si>
  <si>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</si>
  <si>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</si>
  <si>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</si>
  <si>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</si>
  <si>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</si>
  <si>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</si>
  <si>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</si>
  <si>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</si>
  <si>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</si>
  <si>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</si>
  <si>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</si>
  <si>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</si>
  <si>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</si>
  <si>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</si>
  <si>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</si>
  <si>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</si>
  <si>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</si>
  <si>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</si>
  <si>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</si>
  <si>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</si>
  <si>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</si>
  <si>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</si>
  <si>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</si>
  <si>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</si>
  <si>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</si>
  <si>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</si>
  <si>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</si>
  <si>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</si>
  <si>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</si>
  <si>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</si>
  <si>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</si>
  <si>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</si>
  <si>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</si>
  <si>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</si>
  <si>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</si>
  <si>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Permanente</t>
  </si>
  <si>
    <t>Marzo de 2023</t>
  </si>
  <si>
    <t>Febrero de 2023</t>
  </si>
  <si>
    <t xml:space="preserve">Entrega inoportuna de informes y reportes a los entes de control y de seguimiento </t>
  </si>
  <si>
    <t xml:space="preserve">Insuficientes controles y evaluaciones de control interno </t>
  </si>
  <si>
    <t xml:space="preserve">Ausencia de procedimiento que establezca lineamientos, responsabilidades y frecuencia de actividades a cargo de la oficina de control interno. </t>
  </si>
  <si>
    <t>Insuficiencia de personal de apoyo e interdisciplinario para las labores de control interno</t>
  </si>
  <si>
    <t xml:space="preserve">1- Incumplimiento de los fines esenciales de control interno,                                                                            2- Baja cobertura de evaluación de sistemas de gestión y de control interno,                                        3- Ausencia de controles efectivos que permitan el cumplimiento de la misión institucional y normatividad aplicable,                                                                    4- Evaluaciones con poca contribución al  mejoramiento continuo de la entidad,                                               5- Denuncias e  investigaciones u observaciones por parte de los órganos de contorl y de Seguimiento,                                                                           6- Afectación de la autoridad y de la imagen dela entidad                                                                                7- Ausencai de elemento de control previo, preventivo y objetivo en la organización                             8- Deficiencias en controles internos </t>
  </si>
  <si>
    <t xml:space="preserve">Jefe de oficina asesroa de control interno </t>
  </si>
  <si>
    <t>Gestionar la asignación de personal de apoyo para hacer auditorías de Control interno</t>
  </si>
  <si>
    <t xml:space="preserve">Jefe de oficina asesora de control interno </t>
  </si>
  <si>
    <t xml:space="preserve">Entrega inoportuna de información para elaborar reportes e informes </t>
  </si>
  <si>
    <t>Elaborar y difundir una circular sobre entrega oportuna de información a oficina de control interno</t>
  </si>
  <si>
    <t>Elaborar y difundir la relación de los informes que debe presentar la oficina de control interno, identificando períodos, frecuencia  contenido</t>
  </si>
  <si>
    <t>EVALUACIÓN Y CONTROL</t>
  </si>
  <si>
    <t xml:space="preserve">1- Incumplimiento de los fines esenciales de control interno,                                                                                      2- Ausencia de controles efectivos que permitan el cumplimiento de la misión institucional y normatividad aplicable,                                                                          3- Denuncias e  investigaciones u observaciones por parte de los órganos de contorl y de Seguimiento,                                                                                          4- Afectación de la autoridad y de la imagen de la entidad                                                                                                              5- Ausencai de elemento de control previo, preventivo y objetivo en la organización                             6-Deficiencias en controles internos                                               7- Incumplimiento de objetivos y metss institucionales                                                                                          8- Reincidencia de deficiencias e irregularidades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</si>
</sst>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3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3" borderId="7" xfId="0" applyFont="1" applyFill="1" applyBorder="1" applyAlignment="1">
      <alignment horizontal="justify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3" xfId="0" applyFont="1" applyBorder="1" applyAlignment="1">
      <alignment horizontal="justify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4" fillId="0" borderId="3" xfId="0" applyFont="1" applyBorder="1" applyAlignment="1">
      <alignment horizontal="left" vertical="center" wrapText="1"/>
    </xf>
    <xf numFmtId="0" fontId="4" fillId="3" borderId="14" xfId="0" applyFont="1" applyFill="1" applyBorder="1" applyAlignment="1">
      <alignment horizontal="justify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8" xfId="0" applyFont="1" applyBorder="1" applyAlignment="1">
      <alignment vertical="center" wrapText="1"/>
    </xf>
    <xf numFmtId="0" fontId="4" fillId="0" borderId="19" xfId="0" applyFont="1" applyBorder="1" applyAlignment="1">
      <alignment horizontal="justify" vertical="center" wrapText="1"/>
    </xf>
    <xf numFmtId="0" fontId="4" fillId="0" borderId="19" xfId="0" applyFont="1" applyBorder="1" applyAlignment="1">
      <alignment horizontal="center" vertical="center" wrapText="1"/>
    </xf>
    <xf numFmtId="17" fontId="4" fillId="0" borderId="1" xfId="0" applyNumberFormat="1" applyFont="1" applyBorder="1" applyAlignment="1">
      <alignment horizontal="center" vertical="center" wrapText="1"/>
    </xf>
    <xf numFmtId="0" fontId="5" fillId="0" borderId="0" xfId="0" applyFont="1"/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1" fillId="18" borderId="1" xfId="0" applyFont="1" applyFill="1" applyBorder="1" applyAlignment="1">
      <alignment horizontal="center" vertical="center"/>
    </xf>
    <xf numFmtId="0" fontId="16" fillId="0" borderId="6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3" xfId="0" applyFont="1" applyBorder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7" fillId="0" borderId="1" xfId="0" applyFont="1" applyBorder="1" applyAlignment="1">
      <alignment horizontal="left" vertical="center" wrapText="1"/>
    </xf>
    <xf numFmtId="0" fontId="4" fillId="3" borderId="15" xfId="0" applyFont="1" applyFill="1" applyBorder="1" applyAlignment="1">
      <alignment vertical="center" wrapText="1"/>
    </xf>
    <xf numFmtId="0" fontId="4" fillId="3" borderId="16" xfId="0" applyFont="1" applyFill="1" applyBorder="1" applyAlignment="1">
      <alignment vertical="center" wrapText="1"/>
    </xf>
    <xf numFmtId="0" fontId="4" fillId="3" borderId="17" xfId="0" applyFont="1" applyFill="1" applyBorder="1" applyAlignment="1">
      <alignment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4" fillId="6" borderId="1" xfId="0" applyFont="1" applyFill="1" applyBorder="1" applyAlignment="1">
      <alignment horizontal="center" vertical="center" wrapText="1"/>
    </xf>
    <xf numFmtId="0" fontId="26" fillId="18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6" fillId="9" borderId="1" xfId="0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1092092</xdr:colOff>
      <xdr:row>1</xdr:row>
      <xdr:rowOff>29975</xdr:rowOff>
    </xdr:from>
    <xdr:to>
      <xdr:col>5</xdr:col>
      <xdr:colOff>2297869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8813115" y="361907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2442272</xdr:colOff>
      <xdr:row>1</xdr:row>
      <xdr:rowOff>180545</xdr:rowOff>
    </xdr:from>
    <xdr:to>
      <xdr:col>5</xdr:col>
      <xdr:colOff>3504776</xdr:colOff>
      <xdr:row>1</xdr:row>
      <xdr:rowOff>1210211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163295" y="512477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zoomScale="37" zoomScaleNormal="37" zoomScaleSheetLayoutView="30" workbookViewId="0">
      <selection activeCell="F20" sqref="F20:F22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40" t="s">
        <v>210</v>
      </c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</row>
    <row r="2" spans="1:24" ht="15" customHeight="1" x14ac:dyDescent="0.2">
      <c r="A2" s="140"/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</row>
    <row r="3" spans="1:24" ht="14.25" customHeight="1" x14ac:dyDescent="0.2">
      <c r="A3" s="140"/>
      <c r="B3" s="140"/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</row>
    <row r="4" spans="1:24" ht="14.25" customHeight="1" x14ac:dyDescent="0.2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</row>
    <row r="5" spans="1:24" ht="15" customHeight="1" x14ac:dyDescent="0.2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</row>
    <row r="6" spans="1:24" ht="14.25" customHeight="1" x14ac:dyDescent="0.2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</row>
    <row r="7" spans="1:24" ht="14.25" customHeight="1" x14ac:dyDescent="0.2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</row>
    <row r="8" spans="1:24" ht="9" customHeight="1" x14ac:dyDescent="0.2">
      <c r="A8" s="140"/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</row>
    <row r="9" spans="1:24" ht="14.25" customHeight="1" x14ac:dyDescent="0.2">
      <c r="A9" s="140"/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</row>
    <row r="10" spans="1:24" ht="14.25" customHeight="1" x14ac:dyDescent="0.2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</row>
    <row r="11" spans="1:24" ht="48" customHeight="1" x14ac:dyDescent="0.2">
      <c r="A11" s="141"/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</row>
    <row r="12" spans="1:24" ht="11.25" customHeight="1" x14ac:dyDescent="0.2">
      <c r="A12" s="151"/>
      <c r="B12" s="151"/>
      <c r="C12" s="151"/>
      <c r="D12" s="151"/>
      <c r="E12" s="151"/>
      <c r="F12" s="151"/>
      <c r="G12" s="151"/>
      <c r="H12" s="151"/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37" t="s">
        <v>7</v>
      </c>
      <c r="B13" s="138"/>
      <c r="C13" s="138"/>
      <c r="D13" s="138"/>
      <c r="E13" s="139"/>
      <c r="F13" s="148" t="s">
        <v>125</v>
      </c>
      <c r="G13" s="148"/>
      <c r="H13" s="148"/>
      <c r="I13" s="148"/>
      <c r="J13" s="148"/>
      <c r="K13" s="154" t="s">
        <v>207</v>
      </c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</row>
    <row r="14" spans="1:24" ht="38.25" customHeight="1" x14ac:dyDescent="0.2">
      <c r="A14" s="158" t="s">
        <v>1</v>
      </c>
      <c r="B14" s="157" t="s">
        <v>94</v>
      </c>
      <c r="C14" s="157" t="s">
        <v>21</v>
      </c>
      <c r="D14" s="157" t="s">
        <v>8</v>
      </c>
      <c r="E14" s="152" t="s">
        <v>25</v>
      </c>
      <c r="F14" s="148"/>
      <c r="G14" s="148"/>
      <c r="H14" s="148"/>
      <c r="I14" s="148"/>
      <c r="J14" s="148"/>
      <c r="K14" s="149" t="s">
        <v>205</v>
      </c>
      <c r="L14" s="149"/>
      <c r="M14" s="149"/>
      <c r="N14" s="149"/>
      <c r="O14" s="149"/>
      <c r="P14" s="149"/>
      <c r="Q14" s="149"/>
      <c r="R14" s="149"/>
      <c r="S14" s="149"/>
      <c r="T14" s="149" t="s">
        <v>206</v>
      </c>
      <c r="U14" s="149"/>
      <c r="V14" s="149"/>
      <c r="W14" s="149"/>
    </row>
    <row r="15" spans="1:24" ht="28.5" customHeight="1" x14ac:dyDescent="0.2">
      <c r="A15" s="158"/>
      <c r="B15" s="157"/>
      <c r="C15" s="157"/>
      <c r="D15" s="157"/>
      <c r="E15" s="152"/>
      <c r="F15" s="156" t="s">
        <v>9</v>
      </c>
      <c r="G15" s="156"/>
      <c r="H15" s="156"/>
      <c r="I15" s="156"/>
      <c r="J15" s="94"/>
      <c r="K15" s="155" t="s">
        <v>180</v>
      </c>
      <c r="L15" s="155" t="s">
        <v>181</v>
      </c>
      <c r="M15" s="155" t="s">
        <v>22</v>
      </c>
      <c r="N15" s="155" t="s">
        <v>95</v>
      </c>
      <c r="O15" s="147" t="s">
        <v>158</v>
      </c>
      <c r="P15" s="147" t="s">
        <v>20</v>
      </c>
      <c r="Q15" s="147" t="s">
        <v>161</v>
      </c>
      <c r="R15" s="147" t="s">
        <v>182</v>
      </c>
      <c r="S15" s="147" t="s">
        <v>166</v>
      </c>
      <c r="T15" s="153" t="s">
        <v>183</v>
      </c>
      <c r="U15" s="153"/>
      <c r="V15" s="153"/>
      <c r="W15" s="153"/>
    </row>
    <row r="16" spans="1:24" ht="124.5" customHeight="1" x14ac:dyDescent="0.2">
      <c r="A16" s="158"/>
      <c r="B16" s="157"/>
      <c r="C16" s="157"/>
      <c r="D16" s="157"/>
      <c r="E16" s="152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55"/>
      <c r="L16" s="155"/>
      <c r="M16" s="155"/>
      <c r="N16" s="155"/>
      <c r="O16" s="147"/>
      <c r="P16" s="147"/>
      <c r="Q16" s="147"/>
      <c r="R16" s="147"/>
      <c r="S16" s="147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38.75" customHeight="1" x14ac:dyDescent="0.2">
      <c r="A17" s="144">
        <v>1</v>
      </c>
      <c r="B17" s="145" t="str">
        <f>'Descripción del Riesgo'!C8</f>
        <v xml:space="preserve">Entrega inoportuna de informes y reportes a los entes de control y de seguimiento </v>
      </c>
      <c r="C17" s="50" t="str">
        <f>'Descripción del Riesgo'!E8</f>
        <v xml:space="preserve">Ausencia de procedimiento que establezca lineamientos, responsabilidades y frecuencia de actividades a cargo de la oficina de control interno. </v>
      </c>
      <c r="D17" s="145" t="str">
        <f>'Descripción del Riesgo'!F8</f>
        <v xml:space="preserve">1- Incumplimiento de los fines esenciales de control interno,                                                                            2- Baja cobertura de evaluación de sistemas de gestión y de control interno,                                        3- Ausencia de controles efectivos que permitan el cumplimiento de la misión institucional y normatividad aplicable,                                                                    4- Evaluaciones con poca contribución al  mejoramiento continuo de la entidad,                                               5- Denuncias e  investigaciones u observaciones por parte de los órganos de contorl y de Seguimiento,                                                                           6- Afectación de la autoridad y de la imagen dela entidad                                                                                7- Ausencai de elemento de control previo, preventivo y objetivo en la organización                             8- Deficiencias en controles internos </v>
      </c>
      <c r="E17" s="143">
        <f>Probabilidad!C11</f>
        <v>12</v>
      </c>
      <c r="F17" s="142" t="str">
        <f>Probabilidad!D11</f>
        <v>Baja</v>
      </c>
      <c r="G17" s="146">
        <f>IF(F17="MUY Baja",20%,IF(F17="Baja",40%,IF(F17="Media",60%,IF(F17="Alta",80%,IF(F17="Muy Alta",100%,"")))))</f>
        <v>0.4</v>
      </c>
      <c r="H17" s="142" t="str">
        <f>Probabilidad!E11</f>
        <v>Catastrófico</v>
      </c>
      <c r="I17" s="143" t="str">
        <f>IF(OR(F17=0,H17=0),"",INDEX('Mapa de Calor'!$D$5:$H$9,(MATCH(Mapa_de_Riesgo!F17:F19,'Mapa de Calor'!$B$5:$B$9,0)),MATCH(Mapa_de_Riesgo!H17:H19,'Mapa de Calor'!$D$10:$H$10,0)))</f>
        <v>Extremo</v>
      </c>
      <c r="J17" s="41" t="str">
        <f>'Diseño de controles'!D4</f>
        <v>Reducir</v>
      </c>
      <c r="K17" s="54" t="str">
        <f>'Diseño de controles'!F4</f>
        <v>Elaborar y difundir la relación de los informes que debe presentar la oficina de control interno, identificando períodos, frecuencia  contenido</v>
      </c>
      <c r="L17" s="42" t="str">
        <f>'Diseño de controles'!E4</f>
        <v>Preventivo</v>
      </c>
      <c r="M17" s="42" t="str">
        <f>'Diseño de controles'!G4</f>
        <v xml:space="preserve">Jefe de oficina asesora de control interno </v>
      </c>
      <c r="N17" s="42" t="str">
        <f>'Diseño de controles'!H4</f>
        <v>Febrero de 2023</v>
      </c>
      <c r="O17" s="42" t="str">
        <f>Análisis_de_controles!G4</f>
        <v>Manual</v>
      </c>
      <c r="P17" s="42">
        <f>IF(H17="leve",1,IF(H17="menor",2,IF(H17="moderado",3,IF(H17="Mayor",4,IF(H17="catastrófico",5,"")))))</f>
        <v>5</v>
      </c>
      <c r="Q17" s="42" t="str">
        <f>Análisis_de_controles!I4</f>
        <v>Documentado</v>
      </c>
      <c r="R17" s="42" t="str">
        <f>Análisis_de_controles!K4</f>
        <v>Aleatoria</v>
      </c>
      <c r="S17" s="42" t="str">
        <f>Análisis_de_controles!M4</f>
        <v>Con registro</v>
      </c>
      <c r="T17" s="228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Baja</v>
      </c>
      <c r="U17" s="229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Catastrófico</v>
      </c>
      <c r="V17" s="229" t="str">
        <f>IF(OR(T17=0,U17=0),"",INDEX('Mapa de Calor'!$D$5:$H$9,(MATCH(T17,'Mapa de Calor'!$B$5:$B$9,0)),MATCH(U17,'Mapa de Calor'!$D$10:$H$10,0)))</f>
        <v>Extremo</v>
      </c>
      <c r="W17" s="88"/>
    </row>
    <row r="18" spans="1:23" s="2" customFormat="1" ht="157.5" customHeight="1" x14ac:dyDescent="0.2">
      <c r="A18" s="144"/>
      <c r="B18" s="145"/>
      <c r="C18" s="50" t="str">
        <f>'Descripción del Riesgo'!E9</f>
        <v xml:space="preserve">Entrega inoportuna de información para elaborar reportes e informes </v>
      </c>
      <c r="D18" s="145"/>
      <c r="E18" s="143"/>
      <c r="F18" s="142"/>
      <c r="G18" s="146"/>
      <c r="H18" s="142"/>
      <c r="I18" s="143"/>
      <c r="J18" s="41" t="str">
        <f>'Diseño de controles'!D5</f>
        <v>Reducir</v>
      </c>
      <c r="K18" s="54" t="str">
        <f>'Diseño de controles'!F5</f>
        <v>Elaborar y difundir una circular sobre entrega oportuna de información a oficina de control interno</v>
      </c>
      <c r="L18" s="42" t="str">
        <f>'Diseño de controles'!E5</f>
        <v>Preventivo</v>
      </c>
      <c r="M18" s="42" t="str">
        <f>'Diseño de controles'!G5</f>
        <v xml:space="preserve">Jefe de oficina asesroa de control interno </v>
      </c>
      <c r="N18" s="42" t="str">
        <f>'Diseño de controles'!H5</f>
        <v>Marzo de 2023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Aleatoria</v>
      </c>
      <c r="S18" s="42" t="str">
        <f>Análisis_de_controles!M5</f>
        <v>Con registro</v>
      </c>
      <c r="T18" s="228"/>
      <c r="U18" s="229"/>
      <c r="V18" s="229"/>
      <c r="W18" s="88"/>
    </row>
    <row r="19" spans="1:23" s="2" customFormat="1" ht="15" x14ac:dyDescent="0.2">
      <c r="A19" s="144"/>
      <c r="B19" s="145"/>
      <c r="C19" s="50">
        <f>'Descripción del Riesgo'!E10</f>
        <v>0</v>
      </c>
      <c r="D19" s="145"/>
      <c r="E19" s="143"/>
      <c r="F19" s="142"/>
      <c r="G19" s="146"/>
      <c r="H19" s="142"/>
      <c r="I19" s="143"/>
      <c r="J19" s="41">
        <f>'Diseño de controles'!D6</f>
        <v>0</v>
      </c>
      <c r="K19" s="54">
        <f>'Diseño de controles'!F6</f>
        <v>0</v>
      </c>
      <c r="L19" s="42">
        <f>'Diseño de controles'!E6</f>
        <v>0</v>
      </c>
      <c r="M19" s="42">
        <f>'Diseño de controles'!G6</f>
        <v>0</v>
      </c>
      <c r="N19" s="42">
        <f>'Diseño de controles'!H6</f>
        <v>0</v>
      </c>
      <c r="O19" s="42">
        <f>Análisis_de_controles!G6</f>
        <v>0</v>
      </c>
      <c r="P19" s="42"/>
      <c r="Q19" s="42">
        <f>Análisis_de_controles!I6</f>
        <v>0</v>
      </c>
      <c r="R19" s="42">
        <f>Análisis_de_controles!K6</f>
        <v>0</v>
      </c>
      <c r="S19" s="42">
        <f>Análisis_de_controles!M6</f>
        <v>0</v>
      </c>
      <c r="T19" s="228"/>
      <c r="U19" s="229"/>
      <c r="V19" s="229"/>
      <c r="W19" s="88"/>
    </row>
    <row r="20" spans="1:23" ht="256.5" customHeight="1" x14ac:dyDescent="0.2">
      <c r="A20" s="144">
        <v>2</v>
      </c>
      <c r="B20" s="145" t="str">
        <f>'Descripción del Riesgo'!C11</f>
        <v xml:space="preserve">Insuficientes controles y evaluaciones de control interno </v>
      </c>
      <c r="C20" s="50" t="str">
        <f>'Descripción del Riesgo'!E11</f>
        <v>Insuficiencia de personal de apoyo e interdisciplinario para las labores de control interno</v>
      </c>
      <c r="D20" s="145" t="str">
        <f>'Descripción del Riesgo'!F11</f>
        <v xml:space="preserve">1- Incumplimiento de los fines esenciales de control interno,                                                                                      2- Ausencia de controles efectivos que permitan el cumplimiento de la misión institucional y normatividad aplicable,                                                                          3- Denuncias e  investigaciones u observaciones por parte de los órganos de contorl y de Seguimiento,                                                                                          4- Afectación de la autoridad y de la imagen de la entidad                                                                                                              5- Ausencai de elemento de control previo, preventivo y objetivo en la organización                             6-Deficiencias en controles internos                                               7- Incumplimiento de objetivos y metss institucionales                                                                                          8- Reincidencia de deficiencias e irregularidades   </v>
      </c>
      <c r="E20" s="143">
        <f>Probabilidad!C12</f>
        <v>12</v>
      </c>
      <c r="F20" s="142" t="str">
        <f>Probabilidad!D12</f>
        <v>Baja</v>
      </c>
      <c r="G20" s="146">
        <f t="shared" ref="G20" si="0">IF(F20="MUY Baja",20%,IF(F20="Baja",40%,IF(F20="Media",60%,IF(F20="Alta",80%,IF(F20="Muy Alta",100%,"")))))</f>
        <v>0.4</v>
      </c>
      <c r="H20" s="142" t="str">
        <f>Probabilidad!E12</f>
        <v>Mayor</v>
      </c>
      <c r="I20" s="143" t="str">
        <f>IF(OR(F20=0,H20=0),"",INDEX('Mapa de Calor'!$D$5:$H$9,(MATCH(Mapa_de_Riesgo!F20:F22,'Mapa de Calor'!$B$5:$B$9,0)),MATCH(Mapa_de_Riesgo!H20:H22,'Mapa de Calor'!$D$10:$H$10,0)))</f>
        <v>Alto</v>
      </c>
      <c r="J20" s="41" t="str">
        <f>'Diseño de controles'!D7</f>
        <v>Reducir</v>
      </c>
      <c r="K20" s="54" t="str">
        <f>'Diseño de controles'!F7</f>
        <v>Gestionar la asignación de personal de apoyo para hacer auditorías de Control interno</v>
      </c>
      <c r="L20" s="42" t="str">
        <f>'Diseño de controles'!E7</f>
        <v>Preventivo</v>
      </c>
      <c r="M20" s="42" t="str">
        <f>'Diseño de controles'!G7</f>
        <v xml:space="preserve">Jefe de oficina asesroa de control interno </v>
      </c>
      <c r="N20" s="42" t="str">
        <f>'Diseño de controles'!H7</f>
        <v>Permanente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Continua</v>
      </c>
      <c r="S20" s="42" t="str">
        <f>Análisis_de_controles!M7</f>
        <v>Con registro</v>
      </c>
      <c r="T20" s="228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MUY BAJA</v>
      </c>
      <c r="U20" s="229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Mayor</v>
      </c>
      <c r="V20" s="229" t="str">
        <f>IF(OR(T20=0,U20=0),"",INDEX('Mapa de Calor'!$D$5:$H$9,(MATCH(T20,'Mapa de Calor'!$B$5:$B$9,0)),MATCH(U20,'Mapa de Calor'!$D$10:$H$10,0)))</f>
        <v>Alto</v>
      </c>
      <c r="W20" s="88"/>
    </row>
    <row r="21" spans="1:23" ht="15" x14ac:dyDescent="0.2">
      <c r="A21" s="144"/>
      <c r="B21" s="145"/>
      <c r="C21" s="50">
        <f>'Descripción del Riesgo'!E12</f>
        <v>0</v>
      </c>
      <c r="D21" s="145"/>
      <c r="E21" s="143"/>
      <c r="F21" s="142"/>
      <c r="G21" s="146"/>
      <c r="H21" s="142"/>
      <c r="I21" s="143"/>
      <c r="J21" s="41">
        <f>'Diseño de controles'!D8</f>
        <v>0</v>
      </c>
      <c r="K21" s="54">
        <f>'Diseño de controles'!F8</f>
        <v>0</v>
      </c>
      <c r="L21" s="42">
        <f>'Diseño de controles'!E8</f>
        <v>0</v>
      </c>
      <c r="M21" s="42">
        <f>'Diseño de controles'!G8</f>
        <v>0</v>
      </c>
      <c r="N21" s="42">
        <f>'Diseño de controles'!H8</f>
        <v>0</v>
      </c>
      <c r="O21" s="42">
        <f>Análisis_de_controles!G8</f>
        <v>0</v>
      </c>
      <c r="P21" s="42"/>
      <c r="Q21" s="42">
        <f>Análisis_de_controles!I8</f>
        <v>0</v>
      </c>
      <c r="R21" s="42">
        <f>Análisis_de_controles!K8</f>
        <v>0</v>
      </c>
      <c r="S21" s="42">
        <f>Análisis_de_controles!M8</f>
        <v>0</v>
      </c>
      <c r="T21" s="228"/>
      <c r="U21" s="229"/>
      <c r="V21" s="229"/>
      <c r="W21" s="88"/>
    </row>
    <row r="22" spans="1:23" ht="15" x14ac:dyDescent="0.2">
      <c r="A22" s="144"/>
      <c r="B22" s="145"/>
      <c r="C22" s="50">
        <f>'Descripción del Riesgo'!E13</f>
        <v>0</v>
      </c>
      <c r="D22" s="145"/>
      <c r="E22" s="143"/>
      <c r="F22" s="142"/>
      <c r="G22" s="146"/>
      <c r="H22" s="142"/>
      <c r="I22" s="143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42">
        <f>'Diseño de controles'!G9</f>
        <v>0</v>
      </c>
      <c r="N22" s="42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28"/>
      <c r="U22" s="229"/>
      <c r="V22" s="229"/>
      <c r="W22" s="88"/>
    </row>
    <row r="23" spans="1:23" ht="15" x14ac:dyDescent="0.2">
      <c r="A23" s="144">
        <v>3</v>
      </c>
      <c r="B23" s="145">
        <f>'Descripción del Riesgo'!C14</f>
        <v>0</v>
      </c>
      <c r="C23" s="50">
        <f>'Descripción del Riesgo'!E14</f>
        <v>0</v>
      </c>
      <c r="D23" s="145">
        <f>'Descripción del Riesgo'!F14</f>
        <v>0</v>
      </c>
      <c r="E23" s="143">
        <f>Probabilidad!C13</f>
        <v>0</v>
      </c>
      <c r="F23" s="142" t="str">
        <f>Probabilidad!D13</f>
        <v>Muy Baja</v>
      </c>
      <c r="G23" s="146">
        <f t="shared" ref="G23" si="1">IF(F23="MUY Baja",20%,IF(F23="Baja",40%,IF(F23="Media",60%,IF(F23="Alta",80%,IF(F23="Muy Alta",100%,"")))))</f>
        <v>0.2</v>
      </c>
      <c r="H23" s="142" t="str">
        <f>Probabilidad!E13</f>
        <v>Mayor</v>
      </c>
      <c r="I23" s="143" t="str">
        <f>IF(OR(F23=0,H23=0),"",INDEX('Mapa de Calor'!$D$5:$H$9,(MATCH(Mapa_de_Riesgo!F23:F25,'Mapa de Calor'!$B$5:$B$9,0)),MATCH(Mapa_de_Riesgo!H23:H25,'Mapa de Calor'!$D$10:$H$10,0)))</f>
        <v>Alto</v>
      </c>
      <c r="J23" s="41">
        <f>'Diseño de controles'!D10</f>
        <v>0</v>
      </c>
      <c r="K23" s="54">
        <f>'Diseño de controles'!F10</f>
        <v>0</v>
      </c>
      <c r="L23" s="42">
        <f>'Diseño de controles'!E10</f>
        <v>0</v>
      </c>
      <c r="M23" s="42">
        <f>'Diseño de controles'!G10</f>
        <v>0</v>
      </c>
      <c r="N23" s="42">
        <f>'Diseño de controles'!H10</f>
        <v>0</v>
      </c>
      <c r="O23" s="42">
        <f>Análisis_de_controles!G10</f>
        <v>0</v>
      </c>
      <c r="P23" s="42"/>
      <c r="Q23" s="42">
        <f>Análisis_de_controles!I10</f>
        <v>0</v>
      </c>
      <c r="R23" s="42">
        <f>Análisis_de_controles!K10</f>
        <v>0</v>
      </c>
      <c r="S23" s="42">
        <f>Análisis_de_controles!M10</f>
        <v>0</v>
      </c>
      <c r="T23" s="228"/>
      <c r="U23" s="229"/>
      <c r="V23" s="229"/>
      <c r="W23" s="88"/>
    </row>
    <row r="24" spans="1:23" ht="15" x14ac:dyDescent="0.2">
      <c r="A24" s="144"/>
      <c r="B24" s="145"/>
      <c r="C24" s="50">
        <f>'Descripción del Riesgo'!E15</f>
        <v>0</v>
      </c>
      <c r="D24" s="145"/>
      <c r="E24" s="143"/>
      <c r="F24" s="142"/>
      <c r="G24" s="146"/>
      <c r="H24" s="142"/>
      <c r="I24" s="143"/>
      <c r="J24" s="41">
        <f>'Diseño de controles'!D11</f>
        <v>0</v>
      </c>
      <c r="K24" s="54">
        <f>'Diseño de controles'!F11</f>
        <v>0</v>
      </c>
      <c r="L24" s="42">
        <f>'Diseño de controles'!E11</f>
        <v>0</v>
      </c>
      <c r="M24" s="42">
        <f>'Diseño de controles'!G11</f>
        <v>0</v>
      </c>
      <c r="N24" s="42">
        <f>'Diseño de controles'!H11</f>
        <v>0</v>
      </c>
      <c r="O24" s="42">
        <f>Análisis_de_controles!G11</f>
        <v>0</v>
      </c>
      <c r="P24" s="42"/>
      <c r="Q24" s="42">
        <f>Análisis_de_controles!I11</f>
        <v>0</v>
      </c>
      <c r="R24" s="42">
        <f>Análisis_de_controles!K11</f>
        <v>0</v>
      </c>
      <c r="S24" s="42">
        <f>Análisis_de_controles!M11</f>
        <v>0</v>
      </c>
      <c r="T24" s="228"/>
      <c r="U24" s="229"/>
      <c r="V24" s="229"/>
      <c r="W24" s="88"/>
    </row>
    <row r="25" spans="1:23" ht="15" x14ac:dyDescent="0.2">
      <c r="A25" s="144"/>
      <c r="B25" s="145"/>
      <c r="C25" s="50">
        <f>'Descripción del Riesgo'!E16</f>
        <v>0</v>
      </c>
      <c r="D25" s="145"/>
      <c r="E25" s="143"/>
      <c r="F25" s="142"/>
      <c r="G25" s="146"/>
      <c r="H25" s="142"/>
      <c r="I25" s="143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42">
        <f>'Diseño de controles'!G12</f>
        <v>0</v>
      </c>
      <c r="N25" s="42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28"/>
      <c r="U25" s="229"/>
      <c r="V25" s="229"/>
      <c r="W25" s="88"/>
    </row>
    <row r="26" spans="1:23" ht="15" x14ac:dyDescent="0.2">
      <c r="A26" s="144">
        <v>4</v>
      </c>
      <c r="B26" s="145">
        <f>'Descripción del Riesgo'!C17</f>
        <v>0</v>
      </c>
      <c r="C26" s="50">
        <f>'Descripción del Riesgo'!E17</f>
        <v>0</v>
      </c>
      <c r="D26" s="145">
        <f>'Descripción del Riesgo'!F17</f>
        <v>0</v>
      </c>
      <c r="E26" s="143">
        <f>Probabilidad!C14</f>
        <v>0</v>
      </c>
      <c r="F26" s="142" t="str">
        <f>Probabilidad!D14</f>
        <v>Muy Baja</v>
      </c>
      <c r="G26" s="146">
        <f t="shared" ref="G26" si="2">IF(F26="MUY Baja",20%,IF(F26="Baja",40%,IF(F26="Media",60%,IF(F26="Alta",80%,IF(F26="Muy Alta",100%,"")))))</f>
        <v>0.2</v>
      </c>
      <c r="H26" s="142" t="str">
        <f>Probabilidad!E14</f>
        <v>Moderado</v>
      </c>
      <c r="I26" s="143" t="str">
        <f>IF(OR(F26=0,H26=0),"",INDEX('Mapa de Calor'!$D$5:$H$9,(MATCH(Mapa_de_Riesgo!F26:F28,'Mapa de Calor'!$B$5:$B$9,0)),MATCH(Mapa_de_Riesgo!H26:H28,'Mapa de Calor'!$D$10:$H$10,0)))</f>
        <v>Moderado</v>
      </c>
      <c r="J26" s="41">
        <f>'Diseño de controles'!D13</f>
        <v>0</v>
      </c>
      <c r="K26" s="54">
        <f>'Diseño de controles'!F13</f>
        <v>0</v>
      </c>
      <c r="L26" s="42">
        <f>'Diseño de controles'!E13</f>
        <v>0</v>
      </c>
      <c r="M26" s="42">
        <f>'Diseño de controles'!G13</f>
        <v>0</v>
      </c>
      <c r="N26" s="42">
        <f>'Diseño de controles'!H13</f>
        <v>0</v>
      </c>
      <c r="O26" s="42">
        <f>Análisis_de_controles!G13</f>
        <v>0</v>
      </c>
      <c r="P26" s="42"/>
      <c r="Q26" s="42">
        <f>Análisis_de_controles!I13</f>
        <v>0</v>
      </c>
      <c r="R26" s="42">
        <f>Análisis_de_controles!K13</f>
        <v>0</v>
      </c>
      <c r="S26" s="42">
        <f>Análisis_de_controles!M13</f>
        <v>0</v>
      </c>
      <c r="T26" s="143"/>
      <c r="U26" s="150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Moderado</v>
      </c>
      <c r="V26" s="150" t="str">
        <f>IF(OR(T26=0,U26=0),"",INDEX('Mapa de Calor'!$D$5:$H$9,(MATCH(T26,'Mapa de Calor'!$B$5:$B$9,0)),MATCH(U26,'Mapa de Calor'!$D$10:$H$10,0)))</f>
        <v/>
      </c>
      <c r="W26" s="88"/>
    </row>
    <row r="27" spans="1:23" ht="15" x14ac:dyDescent="0.2">
      <c r="A27" s="144"/>
      <c r="B27" s="145"/>
      <c r="C27" s="50">
        <f>'Descripción del Riesgo'!E18</f>
        <v>0</v>
      </c>
      <c r="D27" s="145"/>
      <c r="E27" s="143"/>
      <c r="F27" s="142"/>
      <c r="G27" s="146"/>
      <c r="H27" s="142"/>
      <c r="I27" s="143"/>
      <c r="J27" s="41">
        <f>'Diseño de controles'!D14</f>
        <v>0</v>
      </c>
      <c r="K27" s="54">
        <f>'Diseño de controles'!F14</f>
        <v>0</v>
      </c>
      <c r="L27" s="42">
        <f>'Diseño de controles'!E14</f>
        <v>0</v>
      </c>
      <c r="M27" s="42">
        <f>'Diseño de controles'!G14</f>
        <v>0</v>
      </c>
      <c r="N27" s="42">
        <f>'Diseño de controles'!H14</f>
        <v>0</v>
      </c>
      <c r="O27" s="42">
        <f>Análisis_de_controles!G14</f>
        <v>0</v>
      </c>
      <c r="P27" s="42"/>
      <c r="Q27" s="42">
        <f>Análisis_de_controles!I14</f>
        <v>0</v>
      </c>
      <c r="R27" s="42">
        <f>Análisis_de_controles!K14</f>
        <v>0</v>
      </c>
      <c r="S27" s="42">
        <f>Análisis_de_controles!M14</f>
        <v>0</v>
      </c>
      <c r="T27" s="143"/>
      <c r="U27" s="150"/>
      <c r="V27" s="150"/>
      <c r="W27" s="88"/>
    </row>
    <row r="28" spans="1:23" ht="30" customHeight="1" x14ac:dyDescent="0.2">
      <c r="A28" s="144"/>
      <c r="B28" s="145"/>
      <c r="C28" s="50">
        <f>'Descripción del Riesgo'!E19</f>
        <v>0</v>
      </c>
      <c r="D28" s="145"/>
      <c r="E28" s="143"/>
      <c r="F28" s="142"/>
      <c r="G28" s="146"/>
      <c r="H28" s="142"/>
      <c r="I28" s="143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143"/>
      <c r="U28" s="150"/>
      <c r="V28" s="150"/>
      <c r="W28" s="88"/>
    </row>
    <row r="29" spans="1:23" ht="15" x14ac:dyDescent="0.2">
      <c r="A29" s="144">
        <v>5</v>
      </c>
      <c r="B29" s="145">
        <f>'Descripción del Riesgo'!C20</f>
        <v>0</v>
      </c>
      <c r="C29" s="50">
        <f>'Descripción del Riesgo'!E20</f>
        <v>0</v>
      </c>
      <c r="D29" s="145">
        <f>'Descripción del Riesgo'!F20</f>
        <v>0</v>
      </c>
      <c r="E29" s="143">
        <f>Probabilidad!C15</f>
        <v>0</v>
      </c>
      <c r="F29" s="142" t="str">
        <f>Probabilidad!D15</f>
        <v>Muy Baja</v>
      </c>
      <c r="G29" s="146">
        <f t="shared" ref="G29" si="3">IF(F29="MUY Baja",20%,IF(F29="Baja",40%,IF(F29="Media",60%,IF(F29="Alta",80%,IF(F29="Muy Alta",100%,"")))))</f>
        <v>0.2</v>
      </c>
      <c r="H29" s="142">
        <f>Probabilidad!E15</f>
        <v>0</v>
      </c>
      <c r="I29" s="143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43"/>
      <c r="U29" s="150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>0</v>
      </c>
      <c r="V29" s="150" t="str">
        <f>IF(OR(T29=0,U29=0),"",INDEX('Mapa de Calor'!$D$5:$H$9,(MATCH(T29,'Mapa de Calor'!$B$5:$B$9,0)),MATCH(U29,'Mapa de Calor'!$D$10:$H$10,0)))</f>
        <v/>
      </c>
      <c r="W29" s="88"/>
    </row>
    <row r="30" spans="1:23" ht="15" x14ac:dyDescent="0.2">
      <c r="A30" s="144"/>
      <c r="B30" s="145"/>
      <c r="C30" s="50">
        <f>'Descripción del Riesgo'!E21</f>
        <v>0</v>
      </c>
      <c r="D30" s="145"/>
      <c r="E30" s="143"/>
      <c r="F30" s="142"/>
      <c r="G30" s="146"/>
      <c r="H30" s="142"/>
      <c r="I30" s="143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43"/>
      <c r="U30" s="150"/>
      <c r="V30" s="150"/>
      <c r="W30" s="88"/>
    </row>
    <row r="31" spans="1:23" ht="15" x14ac:dyDescent="0.2">
      <c r="A31" s="144"/>
      <c r="B31" s="145"/>
      <c r="C31" s="50">
        <f>'Descripción del Riesgo'!E22</f>
        <v>0</v>
      </c>
      <c r="D31" s="145"/>
      <c r="E31" s="143"/>
      <c r="F31" s="142"/>
      <c r="G31" s="146"/>
      <c r="H31" s="142"/>
      <c r="I31" s="143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43"/>
      <c r="U31" s="150"/>
      <c r="V31" s="150"/>
      <c r="W31" s="88"/>
    </row>
    <row r="32" spans="1:23" ht="15" x14ac:dyDescent="0.2">
      <c r="A32" s="144">
        <v>6</v>
      </c>
      <c r="B32" s="145">
        <f>'Descripción del Riesgo'!C23</f>
        <v>0</v>
      </c>
      <c r="C32" s="50">
        <f>'Descripción del Riesgo'!E23</f>
        <v>0</v>
      </c>
      <c r="D32" s="145">
        <f>'Descripción del Riesgo'!F23</f>
        <v>0</v>
      </c>
      <c r="E32" s="143">
        <f>Probabilidad!C16</f>
        <v>0</v>
      </c>
      <c r="F32" s="142" t="str">
        <f>Probabilidad!D16</f>
        <v>Muy Baja</v>
      </c>
      <c r="G32" s="146">
        <f t="shared" ref="G32" si="4">IF(F32="MUY Baja",20%,IF(F32="Baja",40%,IF(F32="Media",60%,IF(F32="Alta",80%,IF(F32="Muy Alta",100%,"")))))</f>
        <v>0.2</v>
      </c>
      <c r="H32" s="142">
        <f>Probabilidad!E16</f>
        <v>0</v>
      </c>
      <c r="I32" s="143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43"/>
      <c r="U32" s="150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>0</v>
      </c>
      <c r="V32" s="150" t="str">
        <f>IF(OR(T32=0,U32=0),"",INDEX('Mapa de Calor'!$D$5:$H$9,(MATCH(T32,'Mapa de Calor'!$B$5:$B$9,0)),MATCH(U32,'Mapa de Calor'!$D$10:$H$10,0)))</f>
        <v/>
      </c>
      <c r="W32" s="88"/>
    </row>
    <row r="33" spans="1:23" ht="15" x14ac:dyDescent="0.2">
      <c r="A33" s="144"/>
      <c r="B33" s="145"/>
      <c r="C33" s="50">
        <f>'Descripción del Riesgo'!E24</f>
        <v>0</v>
      </c>
      <c r="D33" s="145"/>
      <c r="E33" s="143"/>
      <c r="F33" s="142"/>
      <c r="G33" s="146"/>
      <c r="H33" s="142"/>
      <c r="I33" s="143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43"/>
      <c r="U33" s="150"/>
      <c r="V33" s="150"/>
      <c r="W33" s="88"/>
    </row>
    <row r="34" spans="1:23" ht="15" x14ac:dyDescent="0.2">
      <c r="A34" s="144"/>
      <c r="B34" s="145"/>
      <c r="C34" s="50">
        <f>'Descripción del Riesgo'!E25</f>
        <v>0</v>
      </c>
      <c r="D34" s="145"/>
      <c r="E34" s="143"/>
      <c r="F34" s="142"/>
      <c r="G34" s="146"/>
      <c r="H34" s="142"/>
      <c r="I34" s="143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43"/>
      <c r="U34" s="150"/>
      <c r="V34" s="150"/>
      <c r="W34" s="88"/>
    </row>
  </sheetData>
  <sheetProtection algorithmName="SHA-512" hashValue="QfmUMeBsyzwdSVwwrppO2nJVsOphNOeuu2tWApa6tqy+SY8VJksQF+B7QSt//JF8F7ftD2+2hjNQcZM6ny5JuQ==" saltValue="JYzLB6+EcUGDm4/6FMetJg==" spinCount="100000" sheet="1" objects="1" scenarios="1"/>
  <mergeCells count="89"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  <mergeCell ref="C14:C16"/>
    <mergeCell ref="A14:A16"/>
    <mergeCell ref="B14:B16"/>
    <mergeCell ref="D14:D16"/>
    <mergeCell ref="D17:D19"/>
    <mergeCell ref="A17:A19"/>
    <mergeCell ref="H29:H31"/>
    <mergeCell ref="I29:I31"/>
    <mergeCell ref="A29:A31"/>
    <mergeCell ref="B29:B31"/>
    <mergeCell ref="D29:D31"/>
    <mergeCell ref="E29:E31"/>
    <mergeCell ref="G29:G31"/>
    <mergeCell ref="F29:F31"/>
    <mergeCell ref="I32:I34"/>
    <mergeCell ref="A32:A34"/>
    <mergeCell ref="B32:B34"/>
    <mergeCell ref="D32:D34"/>
    <mergeCell ref="F32:F34"/>
    <mergeCell ref="E32:E34"/>
    <mergeCell ref="G32:G34"/>
    <mergeCell ref="H32:H34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5"/>
  <sheetViews>
    <sheetView view="pageBreakPreview" topLeftCell="A4" zoomScale="57" zoomScaleNormal="68" zoomScaleSheetLayoutView="57" workbookViewId="0">
      <selection activeCell="L11" sqref="L11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2.7109375" style="12" customWidth="1"/>
  </cols>
  <sheetData>
    <row r="1" spans="1:6" ht="26.25" customHeight="1" x14ac:dyDescent="0.25">
      <c r="A1" s="172" t="s">
        <v>209</v>
      </c>
      <c r="B1" s="173"/>
      <c r="C1" s="173"/>
      <c r="D1" s="173"/>
      <c r="E1" s="173"/>
      <c r="F1" s="173"/>
    </row>
    <row r="2" spans="1:6" ht="123" customHeight="1" x14ac:dyDescent="0.25">
      <c r="A2" s="173"/>
      <c r="B2" s="173"/>
      <c r="C2" s="173"/>
      <c r="D2" s="173"/>
      <c r="E2" s="173"/>
      <c r="F2" s="173"/>
    </row>
    <row r="3" spans="1:6" ht="18" customHeight="1" x14ac:dyDescent="0.25">
      <c r="A3" s="173"/>
      <c r="B3" s="173"/>
      <c r="C3" s="173"/>
      <c r="D3" s="173"/>
      <c r="E3" s="173"/>
      <c r="F3" s="173"/>
    </row>
    <row r="4" spans="1:6" ht="5.25" customHeight="1" x14ac:dyDescent="0.25">
      <c r="A4" s="173"/>
      <c r="B4" s="173"/>
      <c r="C4" s="173"/>
      <c r="D4" s="173"/>
      <c r="E4" s="173"/>
      <c r="F4" s="173"/>
    </row>
    <row r="5" spans="1:6" ht="20.25" x14ac:dyDescent="0.25">
      <c r="A5" s="174" t="s">
        <v>27</v>
      </c>
      <c r="B5" s="168" t="s">
        <v>124</v>
      </c>
      <c r="C5" s="168"/>
      <c r="D5" s="168"/>
      <c r="E5" s="168"/>
      <c r="F5" s="168"/>
    </row>
    <row r="6" spans="1:6" ht="8.25" customHeight="1" x14ac:dyDescent="0.25">
      <c r="A6" s="175"/>
      <c r="B6" s="177"/>
      <c r="C6" s="178"/>
      <c r="D6" s="178"/>
      <c r="E6" s="178"/>
      <c r="F6" s="179"/>
    </row>
    <row r="7" spans="1:6" ht="48.75" customHeight="1" x14ac:dyDescent="0.25">
      <c r="A7" s="176"/>
      <c r="B7" s="95" t="s">
        <v>1</v>
      </c>
      <c r="C7" s="95" t="s">
        <v>0</v>
      </c>
      <c r="D7" s="95"/>
      <c r="E7" s="45" t="s">
        <v>21</v>
      </c>
      <c r="F7" s="86" t="s">
        <v>8</v>
      </c>
    </row>
    <row r="8" spans="1:6" ht="79.5" customHeight="1" x14ac:dyDescent="0.25">
      <c r="A8" s="180" t="s">
        <v>227</v>
      </c>
      <c r="B8" s="159">
        <v>1</v>
      </c>
      <c r="C8" s="169" t="s">
        <v>216</v>
      </c>
      <c r="D8" s="99"/>
      <c r="E8" s="103" t="s">
        <v>218</v>
      </c>
      <c r="F8" s="166" t="s">
        <v>220</v>
      </c>
    </row>
    <row r="9" spans="1:6" ht="50.25" customHeight="1" x14ac:dyDescent="0.25">
      <c r="A9" s="181"/>
      <c r="B9" s="159"/>
      <c r="C9" s="170"/>
      <c r="D9" s="99"/>
      <c r="E9" s="103" t="s">
        <v>224</v>
      </c>
      <c r="F9" s="167"/>
    </row>
    <row r="10" spans="1:6" x14ac:dyDescent="0.25">
      <c r="A10" s="181"/>
      <c r="B10" s="159"/>
      <c r="C10" s="171"/>
      <c r="D10" s="99"/>
      <c r="E10" s="103"/>
      <c r="F10" s="129"/>
    </row>
    <row r="11" spans="1:6" ht="160.5" customHeight="1" x14ac:dyDescent="0.25">
      <c r="A11" s="181"/>
      <c r="B11" s="159">
        <v>2</v>
      </c>
      <c r="C11" s="186" t="s">
        <v>217</v>
      </c>
      <c r="D11" s="102"/>
      <c r="E11" s="54" t="s">
        <v>219</v>
      </c>
      <c r="F11" s="166" t="s">
        <v>228</v>
      </c>
    </row>
    <row r="12" spans="1:6" ht="39.950000000000003" customHeight="1" x14ac:dyDescent="0.25">
      <c r="A12" s="181"/>
      <c r="B12" s="159"/>
      <c r="C12" s="187"/>
      <c r="D12" s="102"/>
      <c r="E12" s="54"/>
      <c r="F12" s="188"/>
    </row>
    <row r="13" spans="1:6" ht="48.75" customHeight="1" x14ac:dyDescent="0.25">
      <c r="A13" s="181"/>
      <c r="B13" s="159"/>
      <c r="C13" s="187"/>
      <c r="D13" s="102"/>
      <c r="E13" s="48"/>
      <c r="F13" s="167"/>
    </row>
    <row r="14" spans="1:6" ht="93" customHeight="1" x14ac:dyDescent="0.25">
      <c r="A14" s="181"/>
      <c r="B14" s="159">
        <v>3</v>
      </c>
      <c r="C14" s="160"/>
      <c r="D14" s="102"/>
      <c r="E14" s="122"/>
      <c r="F14" s="163"/>
    </row>
    <row r="15" spans="1:6" x14ac:dyDescent="0.25">
      <c r="A15" s="181"/>
      <c r="B15" s="159"/>
      <c r="C15" s="161"/>
      <c r="D15" s="102"/>
      <c r="E15" s="122"/>
      <c r="F15" s="164"/>
    </row>
    <row r="16" spans="1:6" ht="15" customHeight="1" x14ac:dyDescent="0.25">
      <c r="A16" s="181"/>
      <c r="B16" s="159"/>
      <c r="C16" s="162"/>
      <c r="D16" s="102"/>
      <c r="E16" s="103"/>
      <c r="F16" s="165"/>
    </row>
    <row r="17" spans="1:6" ht="74.25" customHeight="1" x14ac:dyDescent="0.25">
      <c r="A17" s="181"/>
      <c r="B17" s="159">
        <v>4</v>
      </c>
      <c r="C17" s="160"/>
      <c r="D17" s="102"/>
      <c r="E17" s="122"/>
      <c r="F17" s="163"/>
    </row>
    <row r="18" spans="1:6" ht="80.25" customHeight="1" x14ac:dyDescent="0.25">
      <c r="A18" s="181"/>
      <c r="B18" s="159"/>
      <c r="C18" s="161"/>
      <c r="D18" s="102"/>
      <c r="E18" s="130"/>
      <c r="F18" s="164"/>
    </row>
    <row r="19" spans="1:6" ht="39.950000000000003" customHeight="1" x14ac:dyDescent="0.25">
      <c r="A19" s="181"/>
      <c r="B19" s="159"/>
      <c r="C19" s="162"/>
      <c r="D19" s="102"/>
      <c r="E19"/>
      <c r="F19" s="165"/>
    </row>
    <row r="20" spans="1:6" ht="39.950000000000003" customHeight="1" x14ac:dyDescent="0.25">
      <c r="A20" s="181"/>
      <c r="B20" s="159">
        <v>5</v>
      </c>
      <c r="C20" s="160"/>
      <c r="D20" s="53"/>
      <c r="E20" s="103"/>
      <c r="F20" s="183"/>
    </row>
    <row r="21" spans="1:6" ht="39.950000000000003" customHeight="1" x14ac:dyDescent="0.25">
      <c r="A21" s="181"/>
      <c r="B21" s="159"/>
      <c r="C21" s="161"/>
      <c r="D21" s="53"/>
      <c r="E21" s="103"/>
      <c r="F21" s="184"/>
    </row>
    <row r="22" spans="1:6" ht="39.950000000000003" customHeight="1" x14ac:dyDescent="0.25">
      <c r="A22" s="181"/>
      <c r="B22" s="159"/>
      <c r="C22" s="162"/>
      <c r="D22" s="53"/>
      <c r="E22" s="103"/>
      <c r="F22" s="185"/>
    </row>
    <row r="23" spans="1:6" ht="39.950000000000003" customHeight="1" x14ac:dyDescent="0.25">
      <c r="A23" s="181"/>
      <c r="B23" s="159">
        <v>6</v>
      </c>
      <c r="C23" s="182"/>
      <c r="D23" s="53"/>
      <c r="E23" s="54"/>
      <c r="F23" s="54"/>
    </row>
    <row r="24" spans="1:6" ht="39.950000000000003" customHeight="1" x14ac:dyDescent="0.25">
      <c r="A24" s="181"/>
      <c r="B24" s="159"/>
      <c r="C24" s="182"/>
      <c r="D24" s="53"/>
      <c r="E24" s="128"/>
      <c r="F24" s="128"/>
    </row>
    <row r="25" spans="1:6" ht="39.950000000000003" customHeight="1" x14ac:dyDescent="0.25">
      <c r="A25" s="181"/>
      <c r="B25" s="159"/>
      <c r="C25" s="182"/>
      <c r="D25" s="53"/>
      <c r="E25" s="128"/>
      <c r="F25" s="128"/>
    </row>
  </sheetData>
  <sheetProtection algorithmName="SHA-512" hashValue="yh6gpeFdH9+ZldEnZ5SyHHFBJAxf5+NVFAcFxpE+qUkVV2GrQInSs79FPiqJOSWducHpIsPyFnKy6SFkRPd4UQ==" saltValue="TS1jZc8qXsznlJe/lCwADw==" spinCount="100000" sheet="1" objects="1" scenarios="1"/>
  <mergeCells count="22">
    <mergeCell ref="F8:F9"/>
    <mergeCell ref="B5:F5"/>
    <mergeCell ref="C8:C10"/>
    <mergeCell ref="B8:B10"/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  <mergeCell ref="F14:F16"/>
    <mergeCell ref="B17:B19"/>
    <mergeCell ref="C17:C19"/>
    <mergeCell ref="F17:F19"/>
  </mergeCells>
  <pageMargins left="0.31496062992125984" right="1.299212598425197" top="0.15748031496062992" bottom="0.15748031496062992" header="0.31496062992125984" footer="0.31496062992125984"/>
  <pageSetup paperSize="5" scale="55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zoomScale="51" zoomScaleNormal="71" zoomScaleSheetLayoutView="51" workbookViewId="0">
      <selection activeCell="E11" sqref="E11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5" width="16.28515625" style="3" customWidth="1"/>
    <col min="16" max="16384" width="11.42578125" style="3"/>
  </cols>
  <sheetData>
    <row r="1" spans="1:15" ht="15" customHeight="1" x14ac:dyDescent="0.2">
      <c r="A1" s="197" t="s">
        <v>211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</row>
    <row r="2" spans="1:15" x14ac:dyDescent="0.2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</row>
    <row r="3" spans="1:15" x14ac:dyDescent="0.2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</row>
    <row r="4" spans="1:15" x14ac:dyDescent="0.2">
      <c r="A4" s="197"/>
      <c r="B4" s="198"/>
      <c r="C4" s="198"/>
      <c r="D4" s="198"/>
      <c r="E4" s="198"/>
      <c r="F4" s="198"/>
      <c r="G4" s="198"/>
      <c r="H4" s="198"/>
      <c r="I4" s="198"/>
      <c r="J4" s="198"/>
      <c r="K4" s="198"/>
      <c r="L4" s="198"/>
      <c r="M4" s="198"/>
      <c r="N4" s="198"/>
    </row>
    <row r="5" spans="1:15" x14ac:dyDescent="0.2">
      <c r="A5" s="197"/>
      <c r="B5" s="198"/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3" t="s">
        <v>156</v>
      </c>
    </row>
    <row r="6" spans="1:15" ht="27.75" customHeight="1" x14ac:dyDescent="0.2">
      <c r="A6" s="195" t="s">
        <v>203</v>
      </c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</row>
    <row r="7" spans="1:15" x14ac:dyDescent="0.2">
      <c r="A7" s="199"/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</row>
    <row r="8" spans="1:15" x14ac:dyDescent="0.2">
      <c r="A8" s="199"/>
      <c r="B8" s="200"/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</row>
    <row r="9" spans="1:15" ht="27.75" customHeight="1" x14ac:dyDescent="0.2">
      <c r="A9" s="192" t="s">
        <v>202</v>
      </c>
      <c r="B9" s="193"/>
      <c r="C9" s="193"/>
      <c r="D9" s="193"/>
      <c r="E9" s="194"/>
      <c r="F9" s="190"/>
      <c r="G9" s="201" t="s">
        <v>142</v>
      </c>
      <c r="H9" s="201"/>
      <c r="I9" s="201"/>
      <c r="J9" s="121"/>
      <c r="K9" s="201" t="s">
        <v>143</v>
      </c>
      <c r="L9" s="201"/>
      <c r="M9" s="201"/>
      <c r="N9" s="87"/>
    </row>
    <row r="10" spans="1:15" ht="61.5" customHeight="1" x14ac:dyDescent="0.2">
      <c r="A10" s="120" t="s">
        <v>1</v>
      </c>
      <c r="B10" s="120" t="s">
        <v>23</v>
      </c>
      <c r="C10" s="105" t="s">
        <v>176</v>
      </c>
      <c r="D10" s="104" t="s">
        <v>18</v>
      </c>
      <c r="E10" s="98" t="s">
        <v>201</v>
      </c>
      <c r="F10" s="191"/>
      <c r="G10" s="106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 xml:space="preserve">Entrega inoportuna de informes y reportes a los entes de control y de seguimiento </v>
      </c>
      <c r="C11" s="68">
        <v>12</v>
      </c>
      <c r="D11" s="43" t="str">
        <f>IF(C11&lt;=2,"Muy Baja",IF(C11&lt;=24,"Baja",IF(C11&lt;=500,"Media",IF(C11&lt;=5000,"Alta",IF(C11&gt;5000,"Muy Alta","")))))</f>
        <v>Baja</v>
      </c>
      <c r="E11" s="43" t="s">
        <v>200</v>
      </c>
      <c r="F11" s="191"/>
      <c r="G11" s="107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6" t="s">
        <v>156</v>
      </c>
    </row>
    <row r="12" spans="1:15" ht="77.25" customHeight="1" x14ac:dyDescent="0.2">
      <c r="A12" s="40">
        <v>2</v>
      </c>
      <c r="B12" s="11" t="str">
        <f>'Descripción del Riesgo'!C11</f>
        <v xml:space="preserve">Insuficientes controles y evaluaciones de control interno </v>
      </c>
      <c r="C12" s="68">
        <v>12</v>
      </c>
      <c r="D12" s="43" t="str">
        <f t="shared" ref="D12:D16" si="0">IF(C12&lt;=2,"Muy Baja",IF(C12&lt;=24,"Baja",IF(C12&lt;=500,"Media",IF(C12&lt;=5000,"Alta",IF(C12&gt;5000,"Muy Alta","")))))</f>
        <v>Baja</v>
      </c>
      <c r="E12" s="43" t="s">
        <v>17</v>
      </c>
      <c r="F12" s="191"/>
      <c r="G12" s="108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6" t="s">
        <v>31</v>
      </c>
    </row>
    <row r="13" spans="1:15" ht="102" customHeight="1" x14ac:dyDescent="0.2">
      <c r="A13" s="40">
        <v>3</v>
      </c>
      <c r="B13" s="11">
        <f>'Descripción del Riesgo'!C14</f>
        <v>0</v>
      </c>
      <c r="C13" s="68"/>
      <c r="D13" s="43" t="str">
        <f t="shared" si="0"/>
        <v>Muy Baja</v>
      </c>
      <c r="E13" s="43" t="s">
        <v>17</v>
      </c>
      <c r="F13" s="191"/>
      <c r="G13" s="109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6" t="s">
        <v>16</v>
      </c>
    </row>
    <row r="14" spans="1:15" ht="89.25" customHeight="1" x14ac:dyDescent="0.2">
      <c r="A14" s="40">
        <v>4</v>
      </c>
      <c r="B14" s="11">
        <f>'Descripción del Riesgo'!C17</f>
        <v>0</v>
      </c>
      <c r="C14" s="68"/>
      <c r="D14" s="43" t="str">
        <f t="shared" si="0"/>
        <v>Muy Baja</v>
      </c>
      <c r="E14" s="43" t="s">
        <v>16</v>
      </c>
      <c r="F14" s="191"/>
      <c r="G14" s="110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6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 t="str">
        <f t="shared" si="0"/>
        <v>Muy Baja</v>
      </c>
      <c r="E15" s="43"/>
      <c r="F15" s="191"/>
      <c r="G15" s="111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6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 t="str">
        <f t="shared" si="0"/>
        <v>Muy Baja</v>
      </c>
      <c r="E16" s="43"/>
      <c r="F16" s="191"/>
      <c r="G16" s="189"/>
      <c r="H16" s="189"/>
      <c r="I16" s="189"/>
    </row>
  </sheetData>
  <sheetProtection algorithmName="SHA-512" hashValue="gswFHjKz4/dkmfxxIfjcUSZCgLj58LWnr/7hgt+SI7+f2VhtEnC7cw/Ip/sLUd72k43moIAV7rO3zg9sCXcLqw==" saltValue="Px0ynX3TW89t4WTWzl5noQ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J9" sqref="J9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205" t="s">
        <v>212</v>
      </c>
      <c r="C1" s="205"/>
      <c r="D1" s="205"/>
      <c r="E1" s="205"/>
      <c r="F1" s="205"/>
      <c r="G1" s="205"/>
      <c r="H1" s="205"/>
    </row>
    <row r="3" spans="2:12" ht="15.75" customHeight="1" x14ac:dyDescent="0.25">
      <c r="B3" s="202" t="s">
        <v>32</v>
      </c>
      <c r="C3" s="202"/>
      <c r="D3" s="202"/>
      <c r="E3" s="202"/>
      <c r="F3" s="202"/>
      <c r="G3" s="202"/>
      <c r="H3" s="202"/>
    </row>
    <row r="4" spans="2:12" ht="15" customHeight="1" x14ac:dyDescent="0.25">
      <c r="B4" s="13" t="s">
        <v>10</v>
      </c>
      <c r="C4" s="13" t="s">
        <v>15</v>
      </c>
      <c r="D4" s="203" t="s">
        <v>33</v>
      </c>
      <c r="E4" s="203"/>
      <c r="F4" s="203"/>
      <c r="G4" s="203"/>
      <c r="H4" s="203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204" t="s">
        <v>11</v>
      </c>
      <c r="C10" s="204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204" t="s">
        <v>15</v>
      </c>
      <c r="C11" s="204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cYUpUC43BY4cs38ZaAyTkklUWOgNQhG5TmzRprgi00tdAE+js5Fy1hOnQTEVuoMCOJMeFaOl1dB/GmJ6EB97SQ==" saltValue="K7he3yxJWyNo2fGdxaZGqw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3" zoomScale="53" zoomScaleNormal="62" zoomScaleSheetLayoutView="53" workbookViewId="0">
      <selection activeCell="F9" sqref="F9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32.4257812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207" t="s">
        <v>119</v>
      </c>
      <c r="B1" s="207"/>
      <c r="C1" s="207"/>
      <c r="D1" s="207"/>
      <c r="E1" s="207"/>
      <c r="F1" s="207"/>
      <c r="G1" s="207"/>
      <c r="H1" s="207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6" t="s">
        <v>0</v>
      </c>
      <c r="C3" s="126" t="s">
        <v>21</v>
      </c>
      <c r="D3" s="125" t="s">
        <v>122</v>
      </c>
      <c r="E3" s="127" t="s">
        <v>30</v>
      </c>
      <c r="F3" s="127" t="s">
        <v>133</v>
      </c>
      <c r="G3" s="127" t="s">
        <v>22</v>
      </c>
      <c r="H3" s="127" t="s">
        <v>95</v>
      </c>
      <c r="I3" s="12"/>
    </row>
    <row r="4" spans="1:9" ht="100.5" customHeight="1" x14ac:dyDescent="0.25">
      <c r="A4" s="206">
        <v>1</v>
      </c>
      <c r="B4" s="145" t="str">
        <f>'Descripción del Riesgo'!C8</f>
        <v xml:space="preserve">Entrega inoportuna de informes y reportes a los entes de control y de seguimiento </v>
      </c>
      <c r="C4" s="54" t="str">
        <f>'Descripción del Riesgo'!E8</f>
        <v xml:space="preserve">Ausencia de procedimiento que establezca lineamientos, responsabilidades y frecuencia de actividades a cargo de la oficina de control interno. </v>
      </c>
      <c r="D4" s="16" t="s">
        <v>126</v>
      </c>
      <c r="E4" s="42" t="s">
        <v>3</v>
      </c>
      <c r="F4" s="54" t="s">
        <v>226</v>
      </c>
      <c r="G4" s="101" t="s">
        <v>223</v>
      </c>
      <c r="H4" s="101" t="s">
        <v>215</v>
      </c>
    </row>
    <row r="5" spans="1:9" ht="84" customHeight="1" x14ac:dyDescent="0.25">
      <c r="A5" s="206"/>
      <c r="B5" s="145"/>
      <c r="C5" s="54" t="str">
        <f>'Descripción del Riesgo'!E9</f>
        <v xml:space="preserve">Entrega inoportuna de información para elaborar reportes e informes </v>
      </c>
      <c r="D5" s="16" t="s">
        <v>126</v>
      </c>
      <c r="E5" s="101" t="s">
        <v>3</v>
      </c>
      <c r="F5" s="54" t="s">
        <v>225</v>
      </c>
      <c r="G5" s="101" t="s">
        <v>221</v>
      </c>
      <c r="H5" s="101" t="s">
        <v>214</v>
      </c>
    </row>
    <row r="6" spans="1:9" x14ac:dyDescent="0.25">
      <c r="A6" s="206"/>
      <c r="B6" s="145"/>
      <c r="C6" s="54"/>
      <c r="D6" s="16"/>
      <c r="E6" s="101"/>
      <c r="F6" s="54"/>
      <c r="G6" s="101"/>
      <c r="H6" s="101"/>
    </row>
    <row r="7" spans="1:9" ht="59.25" customHeight="1" x14ac:dyDescent="0.25">
      <c r="A7" s="206">
        <v>2</v>
      </c>
      <c r="B7" s="145" t="str">
        <f>'Descripción del Riesgo'!C11</f>
        <v xml:space="preserve">Insuficientes controles y evaluaciones de control interno </v>
      </c>
      <c r="C7" s="54" t="str">
        <f>'Descripción del Riesgo'!E11</f>
        <v>Insuficiencia de personal de apoyo e interdisciplinario para las labores de control interno</v>
      </c>
      <c r="D7" s="16" t="s">
        <v>126</v>
      </c>
      <c r="E7" s="101" t="s">
        <v>3</v>
      </c>
      <c r="F7" s="54" t="s">
        <v>222</v>
      </c>
      <c r="G7" s="101" t="s">
        <v>221</v>
      </c>
      <c r="H7" s="135" t="s">
        <v>213</v>
      </c>
    </row>
    <row r="8" spans="1:9" ht="42" customHeight="1" x14ac:dyDescent="0.25">
      <c r="A8" s="206"/>
      <c r="B8" s="145"/>
      <c r="C8" s="54">
        <f>'Descripción del Riesgo'!E12</f>
        <v>0</v>
      </c>
      <c r="D8" s="16"/>
      <c r="E8" s="101"/>
      <c r="F8" s="124"/>
      <c r="G8" s="131"/>
      <c r="H8" s="131"/>
    </row>
    <row r="9" spans="1:9" x14ac:dyDescent="0.25">
      <c r="A9" s="206"/>
      <c r="B9" s="145"/>
      <c r="C9" s="54">
        <f>'Descripción del Riesgo'!E13</f>
        <v>0</v>
      </c>
      <c r="D9" s="16"/>
      <c r="E9" s="101"/>
      <c r="F9" s="124"/>
      <c r="G9" s="131"/>
      <c r="H9" s="131"/>
    </row>
    <row r="10" spans="1:9" ht="30.75" customHeight="1" x14ac:dyDescent="0.25">
      <c r="A10" s="206">
        <v>3</v>
      </c>
      <c r="B10" s="145">
        <f>'Descripción del Riesgo'!C14</f>
        <v>0</v>
      </c>
      <c r="C10" s="54">
        <f>'Descripción del Riesgo'!E14</f>
        <v>0</v>
      </c>
      <c r="D10" s="16"/>
      <c r="E10" s="101"/>
      <c r="F10" s="124"/>
      <c r="G10" s="131"/>
      <c r="H10" s="131"/>
    </row>
    <row r="11" spans="1:9" ht="33.75" customHeight="1" x14ac:dyDescent="0.25">
      <c r="A11" s="206"/>
      <c r="B11" s="145"/>
      <c r="C11" s="54">
        <f>'Descripción del Riesgo'!E15</f>
        <v>0</v>
      </c>
      <c r="D11" s="16"/>
      <c r="E11" s="101"/>
      <c r="F11" s="124"/>
      <c r="G11" s="131"/>
      <c r="H11" s="131"/>
    </row>
    <row r="12" spans="1:9" ht="15" customHeight="1" x14ac:dyDescent="0.25">
      <c r="A12" s="206"/>
      <c r="B12" s="145"/>
      <c r="C12" s="54">
        <f>'Descripción del Riesgo'!E16</f>
        <v>0</v>
      </c>
      <c r="D12" s="16"/>
      <c r="E12" s="101"/>
      <c r="F12" s="132"/>
      <c r="G12" s="100"/>
      <c r="H12" s="123"/>
    </row>
    <row r="13" spans="1:9" ht="38.25" customHeight="1" x14ac:dyDescent="0.25">
      <c r="A13" s="206">
        <v>4</v>
      </c>
      <c r="B13" s="145">
        <f>'Descripción del Riesgo'!C17</f>
        <v>0</v>
      </c>
      <c r="C13" s="54">
        <f>'Descripción del Riesgo'!E17</f>
        <v>0</v>
      </c>
      <c r="D13" s="16"/>
      <c r="E13" s="42"/>
      <c r="F13" s="124"/>
      <c r="G13" s="131"/>
      <c r="H13" s="131"/>
    </row>
    <row r="14" spans="1:9" ht="38.25" customHeight="1" x14ac:dyDescent="0.25">
      <c r="A14" s="206"/>
      <c r="B14" s="145"/>
      <c r="C14" s="54">
        <f>'Descripción del Riesgo'!E18</f>
        <v>0</v>
      </c>
      <c r="D14" s="16"/>
      <c r="E14" s="101"/>
      <c r="F14" s="133"/>
      <c r="G14" s="134"/>
      <c r="H14" s="134"/>
    </row>
    <row r="15" spans="1:9" x14ac:dyDescent="0.25">
      <c r="A15" s="206"/>
      <c r="B15" s="145"/>
      <c r="C15" s="54">
        <f>'Descripción del Riesgo'!E19</f>
        <v>0</v>
      </c>
      <c r="D15" s="16"/>
      <c r="E15" s="42"/>
      <c r="F15" s="112"/>
      <c r="G15" s="101"/>
      <c r="H15" s="123"/>
    </row>
    <row r="16" spans="1:9" ht="39.950000000000003" customHeight="1" x14ac:dyDescent="0.25">
      <c r="A16" s="206">
        <v>5</v>
      </c>
      <c r="B16" s="145">
        <f>'Descripción del Riesgo'!C20</f>
        <v>0</v>
      </c>
      <c r="C16" s="54">
        <f>'Descripción del Riesgo'!E20</f>
        <v>0</v>
      </c>
      <c r="D16" s="16"/>
      <c r="E16" s="42"/>
      <c r="F16" s="112"/>
      <c r="G16" s="101"/>
      <c r="H16" s="123"/>
    </row>
    <row r="17" spans="1:8" ht="39.950000000000003" customHeight="1" x14ac:dyDescent="0.25">
      <c r="A17" s="206"/>
      <c r="B17" s="145"/>
      <c r="C17" s="54">
        <f>'Descripción del Riesgo'!E21</f>
        <v>0</v>
      </c>
      <c r="D17" s="16"/>
      <c r="E17" s="42"/>
      <c r="F17" s="112"/>
      <c r="G17" s="101"/>
      <c r="H17" s="123"/>
    </row>
    <row r="18" spans="1:8" x14ac:dyDescent="0.25">
      <c r="A18" s="206"/>
      <c r="B18" s="145"/>
      <c r="C18" s="54">
        <f>'Descripción del Riesgo'!E22</f>
        <v>0</v>
      </c>
      <c r="D18" s="16"/>
      <c r="E18" s="42"/>
      <c r="F18" s="128"/>
      <c r="G18" s="56"/>
      <c r="H18" s="56"/>
    </row>
    <row r="19" spans="1:8" ht="39.950000000000003" customHeight="1" x14ac:dyDescent="0.25">
      <c r="A19" s="206">
        <v>6</v>
      </c>
      <c r="B19" s="145">
        <f>'Descripción del Riesgo'!C23</f>
        <v>0</v>
      </c>
      <c r="C19" s="54">
        <f>'Descripción del Riesgo'!E23</f>
        <v>0</v>
      </c>
      <c r="D19" s="16"/>
      <c r="E19" s="42"/>
      <c r="F19" s="54"/>
      <c r="G19" s="42"/>
      <c r="H19" s="42"/>
    </row>
    <row r="20" spans="1:8" ht="39.950000000000003" customHeight="1" x14ac:dyDescent="0.25">
      <c r="A20" s="206"/>
      <c r="B20" s="145"/>
      <c r="C20" s="54">
        <f>'Descripción del Riesgo'!E24</f>
        <v>0</v>
      </c>
      <c r="D20" s="16"/>
      <c r="E20" s="42"/>
      <c r="F20" s="54"/>
      <c r="G20" s="42"/>
      <c r="H20" s="42"/>
    </row>
    <row r="21" spans="1:8" x14ac:dyDescent="0.25">
      <c r="A21" s="206"/>
      <c r="B21" s="145"/>
      <c r="C21" s="54">
        <f>'Descripción del Riesgo'!E25</f>
        <v>0</v>
      </c>
      <c r="D21" s="16"/>
      <c r="E21" s="42"/>
      <c r="F21" s="54"/>
      <c r="G21" s="42"/>
      <c r="H21" s="42"/>
    </row>
  </sheetData>
  <sheetProtection algorithmName="SHA-512" hashValue="C7iL/a18pjbNJ6VGfqt/2geC1MM6dFg9+kJKaMxaX3tngiQHmxRSC9pCdwyBd4vlrOZVyrtiDHkpFc8i2JGIfA==" saltValue="fH2LciMTHhyeNMq6snZfdg==" spinCount="100000" sheet="1" objects="1" scenarios="1"/>
  <mergeCells count="13">
    <mergeCell ref="A1:H1"/>
    <mergeCell ref="B4:B6"/>
    <mergeCell ref="A4:A6"/>
    <mergeCell ref="A7:A9"/>
    <mergeCell ref="B7:B9"/>
    <mergeCell ref="A19:A21"/>
    <mergeCell ref="B19:B21"/>
    <mergeCell ref="A10:A12"/>
    <mergeCell ref="B10:B12"/>
    <mergeCell ref="A13:A15"/>
    <mergeCell ref="B13:B15"/>
    <mergeCell ref="A16:A18"/>
    <mergeCell ref="B16:B18"/>
  </mergeCells>
  <pageMargins left="0.31496062992125984" right="1.299212598425197" top="0.35433070866141736" bottom="0.15748031496062992" header="0.31496062992125984" footer="0.31496062992125984"/>
  <pageSetup paperSize="5" scale="5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8"/>
      <c r="B1" s="208"/>
      <c r="C1" s="208"/>
      <c r="D1" s="208"/>
      <c r="E1" s="208"/>
      <c r="F1" s="208"/>
    </row>
    <row r="2" spans="1:6" x14ac:dyDescent="0.25">
      <c r="A2" s="208"/>
      <c r="B2" s="208"/>
      <c r="C2" s="208"/>
      <c r="D2" s="208"/>
      <c r="E2" s="208"/>
      <c r="F2" s="208"/>
    </row>
    <row r="3" spans="1:6" x14ac:dyDescent="0.25">
      <c r="A3" s="208"/>
      <c r="B3" s="208"/>
      <c r="C3" s="208"/>
      <c r="D3" s="208"/>
      <c r="E3" s="208"/>
      <c r="F3" s="208"/>
    </row>
    <row r="4" spans="1:6" x14ac:dyDescent="0.25">
      <c r="A4" s="208"/>
      <c r="B4" s="208"/>
      <c r="C4" s="208"/>
      <c r="D4" s="208"/>
      <c r="E4" s="208"/>
      <c r="F4" s="208"/>
    </row>
    <row r="5" spans="1:6" x14ac:dyDescent="0.25">
      <c r="A5" s="208"/>
      <c r="B5" s="208"/>
      <c r="C5" s="208"/>
      <c r="D5" s="208"/>
      <c r="E5" s="208"/>
      <c r="F5" s="208"/>
    </row>
    <row r="6" spans="1:6" x14ac:dyDescent="0.25">
      <c r="A6" s="208"/>
      <c r="B6" s="208"/>
      <c r="C6" s="208"/>
      <c r="D6" s="208"/>
      <c r="E6" s="208"/>
      <c r="F6" s="208"/>
    </row>
    <row r="7" spans="1:6" x14ac:dyDescent="0.25">
      <c r="A7" s="208"/>
      <c r="B7" s="208"/>
      <c r="C7" s="208"/>
      <c r="D7" s="208"/>
      <c r="E7" s="208"/>
      <c r="F7" s="208"/>
    </row>
    <row r="8" spans="1:6" x14ac:dyDescent="0.25">
      <c r="A8" s="208"/>
      <c r="B8" s="208"/>
      <c r="C8" s="208"/>
      <c r="D8" s="208"/>
      <c r="E8" s="208"/>
      <c r="F8" s="208"/>
    </row>
    <row r="9" spans="1:6" x14ac:dyDescent="0.25">
      <c r="A9" s="208"/>
      <c r="B9" s="208"/>
      <c r="C9" s="208"/>
      <c r="D9" s="208"/>
      <c r="E9" s="208"/>
      <c r="F9" s="208"/>
    </row>
    <row r="10" spans="1:6" x14ac:dyDescent="0.25">
      <c r="A10" s="208"/>
      <c r="B10" s="208"/>
      <c r="C10" s="208"/>
      <c r="D10" s="208"/>
      <c r="E10" s="208"/>
      <c r="F10" s="208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10" t="s">
        <v>38</v>
      </c>
      <c r="B14" s="27" t="s">
        <v>75</v>
      </c>
      <c r="C14" s="210">
        <v>5</v>
      </c>
      <c r="D14" s="27" t="s">
        <v>56</v>
      </c>
      <c r="E14" s="210">
        <v>5</v>
      </c>
      <c r="F14" s="210" t="s">
        <v>38</v>
      </c>
    </row>
    <row r="15" spans="1:6" ht="25.5" x14ac:dyDescent="0.25">
      <c r="A15" s="210"/>
      <c r="B15" s="27" t="s">
        <v>39</v>
      </c>
      <c r="C15" s="210"/>
      <c r="D15" s="27" t="s">
        <v>55</v>
      </c>
      <c r="E15" s="210"/>
      <c r="F15" s="210"/>
    </row>
    <row r="16" spans="1:6" ht="25.5" x14ac:dyDescent="0.25">
      <c r="A16" s="210"/>
      <c r="B16" s="27" t="s">
        <v>40</v>
      </c>
      <c r="C16" s="210"/>
      <c r="D16" s="27" t="s">
        <v>92</v>
      </c>
      <c r="E16" s="210"/>
      <c r="F16" s="210"/>
    </row>
    <row r="17" spans="1:6" ht="38.25" x14ac:dyDescent="0.25">
      <c r="A17" s="210"/>
      <c r="B17" s="27" t="s">
        <v>41</v>
      </c>
      <c r="C17" s="210"/>
      <c r="D17" s="27" t="s">
        <v>57</v>
      </c>
      <c r="E17" s="210"/>
      <c r="F17" s="210"/>
    </row>
    <row r="18" spans="1:6" ht="25.5" x14ac:dyDescent="0.25">
      <c r="A18" s="211" t="s">
        <v>42</v>
      </c>
      <c r="B18" s="28" t="s">
        <v>76</v>
      </c>
      <c r="C18" s="211">
        <v>4</v>
      </c>
      <c r="D18" s="27" t="s">
        <v>58</v>
      </c>
      <c r="E18" s="210"/>
      <c r="F18" s="210"/>
    </row>
    <row r="19" spans="1:6" ht="27.75" customHeight="1" x14ac:dyDescent="0.25">
      <c r="A19" s="211"/>
      <c r="B19" s="28" t="s">
        <v>43</v>
      </c>
      <c r="C19" s="211"/>
      <c r="D19" s="28" t="s">
        <v>59</v>
      </c>
      <c r="E19" s="211">
        <v>4</v>
      </c>
      <c r="F19" s="211" t="s">
        <v>42</v>
      </c>
    </row>
    <row r="20" spans="1:6" ht="25.5" x14ac:dyDescent="0.25">
      <c r="A20" s="211"/>
      <c r="B20" s="28" t="s">
        <v>44</v>
      </c>
      <c r="C20" s="211"/>
      <c r="D20" s="28" t="s">
        <v>60</v>
      </c>
      <c r="E20" s="211"/>
      <c r="F20" s="211"/>
    </row>
    <row r="21" spans="1:6" ht="38.25" x14ac:dyDescent="0.25">
      <c r="A21" s="211"/>
      <c r="B21" s="28" t="s">
        <v>45</v>
      </c>
      <c r="C21" s="211"/>
      <c r="D21" s="28" t="s">
        <v>61</v>
      </c>
      <c r="E21" s="211"/>
      <c r="F21" s="211"/>
    </row>
    <row r="22" spans="1:6" ht="25.5" x14ac:dyDescent="0.25">
      <c r="A22" s="212" t="s">
        <v>34</v>
      </c>
      <c r="B22" s="19" t="s">
        <v>77</v>
      </c>
      <c r="C22" s="212">
        <v>3</v>
      </c>
      <c r="D22" s="28" t="s">
        <v>62</v>
      </c>
      <c r="E22" s="211"/>
      <c r="F22" s="211"/>
    </row>
    <row r="23" spans="1:6" ht="38.25" x14ac:dyDescent="0.25">
      <c r="A23" s="212"/>
      <c r="B23" s="19" t="s">
        <v>35</v>
      </c>
      <c r="C23" s="212"/>
      <c r="D23" s="28" t="s">
        <v>63</v>
      </c>
      <c r="E23" s="211"/>
      <c r="F23" s="211"/>
    </row>
    <row r="24" spans="1:6" ht="25.5" x14ac:dyDescent="0.25">
      <c r="A24" s="212"/>
      <c r="B24" s="19" t="s">
        <v>36</v>
      </c>
      <c r="C24" s="212"/>
      <c r="D24" s="20" t="s">
        <v>64</v>
      </c>
      <c r="E24" s="212">
        <v>3</v>
      </c>
      <c r="F24" s="212" t="s">
        <v>34</v>
      </c>
    </row>
    <row r="25" spans="1:6" ht="38.25" x14ac:dyDescent="0.25">
      <c r="A25" s="212"/>
      <c r="B25" s="19" t="s">
        <v>37</v>
      </c>
      <c r="C25" s="212"/>
      <c r="D25" s="19" t="s">
        <v>65</v>
      </c>
      <c r="E25" s="212"/>
      <c r="F25" s="212"/>
    </row>
    <row r="26" spans="1:6" ht="22.5" customHeight="1" x14ac:dyDescent="0.25">
      <c r="A26" s="213" t="s">
        <v>49</v>
      </c>
      <c r="B26" s="29" t="s">
        <v>78</v>
      </c>
      <c r="C26" s="213">
        <v>2</v>
      </c>
      <c r="D26" s="19" t="s">
        <v>66</v>
      </c>
      <c r="E26" s="212"/>
      <c r="F26" s="212"/>
    </row>
    <row r="27" spans="1:6" ht="25.5" x14ac:dyDescent="0.25">
      <c r="A27" s="213"/>
      <c r="B27" s="29" t="s">
        <v>46</v>
      </c>
      <c r="C27" s="213"/>
      <c r="D27" s="19" t="s">
        <v>67</v>
      </c>
      <c r="E27" s="212"/>
      <c r="F27" s="212"/>
    </row>
    <row r="28" spans="1:6" ht="38.25" x14ac:dyDescent="0.25">
      <c r="A28" s="213"/>
      <c r="B28" s="29" t="s">
        <v>47</v>
      </c>
      <c r="C28" s="213"/>
      <c r="D28" s="19" t="s">
        <v>68</v>
      </c>
      <c r="E28" s="212"/>
      <c r="F28" s="212"/>
    </row>
    <row r="29" spans="1:6" ht="57" x14ac:dyDescent="0.25">
      <c r="A29" s="213"/>
      <c r="B29" s="30" t="s">
        <v>48</v>
      </c>
      <c r="C29" s="213"/>
      <c r="D29" s="19" t="s">
        <v>79</v>
      </c>
      <c r="E29" s="212"/>
      <c r="F29" s="212"/>
    </row>
    <row r="30" spans="1:6" ht="28.5" x14ac:dyDescent="0.25">
      <c r="A30" s="209" t="s">
        <v>54</v>
      </c>
      <c r="B30" s="21" t="s">
        <v>50</v>
      </c>
      <c r="C30" s="209">
        <v>1</v>
      </c>
      <c r="D30" s="29" t="s">
        <v>69</v>
      </c>
      <c r="E30" s="213">
        <v>2</v>
      </c>
      <c r="F30" s="213" t="s">
        <v>49</v>
      </c>
    </row>
    <row r="31" spans="1:6" ht="28.5" x14ac:dyDescent="0.25">
      <c r="A31" s="209"/>
      <c r="B31" s="21" t="s">
        <v>51</v>
      </c>
      <c r="C31" s="209"/>
      <c r="D31" s="29" t="s">
        <v>70</v>
      </c>
      <c r="E31" s="213"/>
      <c r="F31" s="213"/>
    </row>
    <row r="32" spans="1:6" ht="42.75" x14ac:dyDescent="0.25">
      <c r="A32" s="209"/>
      <c r="B32" s="21" t="s">
        <v>52</v>
      </c>
      <c r="C32" s="209"/>
      <c r="D32" s="29" t="s">
        <v>71</v>
      </c>
      <c r="E32" s="213"/>
      <c r="F32" s="213"/>
    </row>
    <row r="33" spans="1:6" ht="57" x14ac:dyDescent="0.25">
      <c r="A33" s="209"/>
      <c r="B33" s="21" t="s">
        <v>53</v>
      </c>
      <c r="C33" s="209"/>
      <c r="D33" s="22" t="s">
        <v>72</v>
      </c>
      <c r="E33" s="209">
        <v>1</v>
      </c>
      <c r="F33" s="209" t="s">
        <v>54</v>
      </c>
    </row>
    <row r="34" spans="1:6" x14ac:dyDescent="0.25">
      <c r="D34" s="22" t="s">
        <v>73</v>
      </c>
      <c r="E34" s="209"/>
      <c r="F34" s="209"/>
    </row>
    <row r="35" spans="1:6" x14ac:dyDescent="0.25">
      <c r="D35" s="23" t="s">
        <v>74</v>
      </c>
      <c r="E35" s="209"/>
      <c r="F35" s="209"/>
    </row>
    <row r="37" spans="1:6" ht="23.25" customHeight="1" x14ac:dyDescent="0.25"/>
  </sheetData>
  <mergeCells count="21">
    <mergeCell ref="C22:C25"/>
    <mergeCell ref="C26:C29"/>
    <mergeCell ref="C30:C33"/>
    <mergeCell ref="C14:C17"/>
    <mergeCell ref="F33:F35"/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2" zoomScale="66" zoomScaleNormal="55" zoomScaleSheetLayoutView="66" workbookViewId="0">
      <selection activeCell="G7" sqref="G7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18" t="s">
        <v>121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</row>
    <row r="2" spans="1:20" s="34" customFormat="1" ht="15.75" x14ac:dyDescent="0.25">
      <c r="A2" s="219" t="s">
        <v>1</v>
      </c>
      <c r="B2" s="221" t="s">
        <v>0</v>
      </c>
      <c r="C2" s="221" t="s">
        <v>21</v>
      </c>
      <c r="D2" s="223" t="s">
        <v>13</v>
      </c>
      <c r="E2" s="214" t="s">
        <v>171</v>
      </c>
      <c r="F2" s="214"/>
      <c r="G2" s="214"/>
      <c r="H2" s="117"/>
      <c r="I2" s="225" t="s">
        <v>175</v>
      </c>
      <c r="J2" s="226"/>
      <c r="K2" s="226"/>
      <c r="L2" s="226"/>
      <c r="M2" s="226"/>
      <c r="N2" s="227"/>
      <c r="O2" s="117"/>
      <c r="P2" s="214" t="s">
        <v>120</v>
      </c>
      <c r="Q2" s="214"/>
      <c r="R2" s="214"/>
      <c r="S2" s="214"/>
    </row>
    <row r="3" spans="1:20" s="34" customFormat="1" ht="124.5" customHeight="1" x14ac:dyDescent="0.25">
      <c r="A3" s="220"/>
      <c r="B3" s="222"/>
      <c r="C3" s="222"/>
      <c r="D3" s="224"/>
      <c r="E3" s="115" t="s">
        <v>169</v>
      </c>
      <c r="F3" s="113" t="s">
        <v>93</v>
      </c>
      <c r="G3" s="118" t="s">
        <v>170</v>
      </c>
      <c r="H3" s="113" t="s">
        <v>93</v>
      </c>
      <c r="I3" s="113" t="s">
        <v>172</v>
      </c>
      <c r="J3" s="114"/>
      <c r="K3" s="113" t="s">
        <v>173</v>
      </c>
      <c r="L3" s="113" t="s">
        <v>93</v>
      </c>
      <c r="M3" s="113" t="s">
        <v>174</v>
      </c>
      <c r="N3" s="47" t="s">
        <v>93</v>
      </c>
      <c r="O3" s="47" t="s">
        <v>93</v>
      </c>
      <c r="P3" s="116" t="s">
        <v>116</v>
      </c>
      <c r="Q3" s="116" t="s">
        <v>117</v>
      </c>
      <c r="R3" s="116" t="s">
        <v>118</v>
      </c>
      <c r="S3" s="116" t="s">
        <v>123</v>
      </c>
    </row>
    <row r="4" spans="1:20" ht="105.75" customHeight="1" x14ac:dyDescent="0.25">
      <c r="A4" s="216">
        <v>1</v>
      </c>
      <c r="B4" s="217" t="str">
        <f>'Descripción del Riesgo'!C8</f>
        <v xml:space="preserve">Entrega inoportuna de informes y reportes a los entes de control y de seguimiento </v>
      </c>
      <c r="C4" s="52" t="str">
        <f>'Descripción del Riesgo'!E8</f>
        <v xml:space="preserve">Ausencia de procedimiento que establezca lineamientos, responsabilidades y frecuencia de actividades a cargo de la oficina de control interno. </v>
      </c>
      <c r="D4" s="52" t="str">
        <f>'Diseño de controles'!F4</f>
        <v>Elaborar y difundir la relación de los informes que debe presentar la oficina de control interno, identificando períodos, frecuencia  contenido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165</v>
      </c>
      <c r="L4" s="84">
        <f>IF(K4="CONTINUA","15")+IF(K4="ALEATORIA","10")</f>
        <v>10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80</v>
      </c>
      <c r="Q4" s="119" t="str">
        <f>IF(P4="","",IF(P4&lt;=85,"DÉBIL",IF(P4&lt;=95,"MODERADO",IF(P4&lt;=100,"FUERTE","error"))))</f>
        <v>DÉBIL</v>
      </c>
      <c r="R4" s="151">
        <f>AVERAGE(P4:P6)</f>
        <v>72.5</v>
      </c>
      <c r="S4" s="215" t="str">
        <f>IF(R4=100,"FUERTE",IF(AND(R4&gt;=50,R4&lt;100),"MODERADO","DÉBIL"))</f>
        <v>MODERADO</v>
      </c>
      <c r="T4" s="89" t="s">
        <v>208</v>
      </c>
    </row>
    <row r="5" spans="1:20" ht="62.25" customHeight="1" x14ac:dyDescent="0.25">
      <c r="A5" s="216"/>
      <c r="B5" s="217"/>
      <c r="C5" s="52" t="str">
        <f>'Descripción del Riesgo'!E9</f>
        <v xml:space="preserve">Entrega inoportuna de información para elaborar reportes e informes </v>
      </c>
      <c r="D5" s="52" t="str">
        <f>'Diseño de controles'!F5</f>
        <v>Elaborar y difundir una circular sobre entrega oportuna de información a oficina de control interno</v>
      </c>
      <c r="E5" s="96" t="s">
        <v>3</v>
      </c>
      <c r="F5" s="100">
        <f t="shared" ref="F5:F14" si="0">IF(E5="PREVENTIVO","25")+IF(E5="DETECTIVO","15")+IF(E5="CORRECTIVO","10")</f>
        <v>25</v>
      </c>
      <c r="G5" s="100" t="s">
        <v>160</v>
      </c>
      <c r="H5" s="100" t="str">
        <f t="shared" ref="H5:H14" si="1">IF(G5="AUTOMÁTICA","30",IF(G5="MANUAL","15",""))</f>
        <v>15</v>
      </c>
      <c r="I5" s="100" t="s">
        <v>162</v>
      </c>
      <c r="J5" s="100">
        <f t="shared" ref="J5:J14" si="2">IF(I5="DOCUMENTADO","15")+IF(I5="SIN DOCUMENTAR","0")</f>
        <v>15</v>
      </c>
      <c r="K5" s="100" t="s">
        <v>165</v>
      </c>
      <c r="L5" s="100">
        <f t="shared" ref="L5:L14" si="3">IF(K5="CONTINUA","15")+IF(K5="ALEATORIA","10")</f>
        <v>10</v>
      </c>
      <c r="M5" s="100" t="s">
        <v>167</v>
      </c>
      <c r="N5" s="84"/>
      <c r="O5" s="84"/>
      <c r="P5" s="100">
        <f>F5+H5+J5+L5+N5</f>
        <v>65</v>
      </c>
      <c r="Q5" s="119" t="str">
        <f t="shared" ref="Q5:Q21" si="4">IF(P5="","",IF(P5&lt;=85,"DÉBIL",IF(P5&lt;=95,"MODERADO",IF(P5&lt;=100,"FUERTE","error"))))</f>
        <v>DÉBIL</v>
      </c>
      <c r="R5" s="151"/>
      <c r="S5" s="215"/>
    </row>
    <row r="6" spans="1:20" x14ac:dyDescent="0.25">
      <c r="A6" s="216"/>
      <c r="B6" s="217"/>
      <c r="C6" s="52">
        <f>'Descripción del Riesgo'!E10</f>
        <v>0</v>
      </c>
      <c r="D6" s="52">
        <f>'Diseño de controles'!F6</f>
        <v>0</v>
      </c>
      <c r="E6" s="96"/>
      <c r="F6" s="100"/>
      <c r="G6" s="100"/>
      <c r="H6" s="100"/>
      <c r="I6" s="100"/>
      <c r="J6" s="100"/>
      <c r="K6" s="100"/>
      <c r="L6" s="100"/>
      <c r="M6" s="100"/>
      <c r="N6" s="84"/>
      <c r="O6" s="84"/>
      <c r="P6" s="84"/>
      <c r="Q6" s="119" t="str">
        <f t="shared" si="4"/>
        <v/>
      </c>
      <c r="R6" s="151"/>
      <c r="S6" s="215"/>
    </row>
    <row r="7" spans="1:20" ht="75" customHeight="1" x14ac:dyDescent="0.25">
      <c r="A7" s="216">
        <v>2</v>
      </c>
      <c r="B7" s="217" t="str">
        <f>'Descripción del Riesgo'!C11</f>
        <v xml:space="preserve">Insuficientes controles y evaluaciones de control interno </v>
      </c>
      <c r="C7" s="52" t="str">
        <f>'Descripción del Riesgo'!E11</f>
        <v>Insuficiencia de personal de apoyo e interdisciplinario para las labores de control interno</v>
      </c>
      <c r="D7" s="52" t="str">
        <f>'Diseño de controles'!F7</f>
        <v>Gestionar la asignación de personal de apoyo para hacer auditorías de Control interno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164</v>
      </c>
      <c r="L7" s="100">
        <f t="shared" si="3"/>
        <v>15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5">F7+H7+J7+L7+N7</f>
        <v>85</v>
      </c>
      <c r="Q7" s="119" t="str">
        <f t="shared" si="4"/>
        <v>DÉBIL</v>
      </c>
      <c r="R7" s="151">
        <f t="shared" ref="R7" si="6">AVERAGE(P7:P9)</f>
        <v>85</v>
      </c>
      <c r="S7" s="215" t="str">
        <f>IF(R7=100,"FUERTE",IF(AND(R7&gt;=50,R7&lt;100),"MODERADO","DÉBIL"))</f>
        <v>MODERADO</v>
      </c>
      <c r="T7" s="89" t="str">
        <f>S7</f>
        <v>MODERADO</v>
      </c>
    </row>
    <row r="8" spans="1:20" x14ac:dyDescent="0.25">
      <c r="A8" s="216"/>
      <c r="B8" s="217"/>
      <c r="C8" s="52">
        <f>'Descripción del Riesgo'!E12</f>
        <v>0</v>
      </c>
      <c r="D8" s="52">
        <f>'Diseño de controles'!F8</f>
        <v>0</v>
      </c>
      <c r="E8" s="230"/>
      <c r="F8" s="100"/>
      <c r="G8" s="100"/>
      <c r="H8" s="100"/>
      <c r="I8" s="100"/>
      <c r="J8" s="100"/>
      <c r="K8" s="100"/>
      <c r="L8" s="100"/>
      <c r="M8" s="100"/>
      <c r="N8" s="84"/>
      <c r="O8" s="84"/>
      <c r="P8" s="84"/>
      <c r="Q8" s="119" t="str">
        <f t="shared" si="4"/>
        <v/>
      </c>
      <c r="R8" s="151"/>
      <c r="S8" s="215"/>
    </row>
    <row r="9" spans="1:20" x14ac:dyDescent="0.25">
      <c r="A9" s="216"/>
      <c r="B9" s="217"/>
      <c r="C9" s="52">
        <f>'Descripción del Riesgo'!E13</f>
        <v>0</v>
      </c>
      <c r="D9" s="52">
        <f>'Diseño de controles'!F9</f>
        <v>0</v>
      </c>
      <c r="E9" s="230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19" t="str">
        <f t="shared" si="4"/>
        <v/>
      </c>
      <c r="R9" s="151"/>
      <c r="S9" s="215"/>
    </row>
    <row r="10" spans="1:20" ht="95.25" customHeight="1" x14ac:dyDescent="0.25">
      <c r="A10" s="216">
        <v>3</v>
      </c>
      <c r="B10" s="217">
        <f>'Descripción del Riesgo'!C14</f>
        <v>0</v>
      </c>
      <c r="C10" s="52">
        <f>'Descripción del Riesgo'!E14</f>
        <v>0</v>
      </c>
      <c r="D10" s="52">
        <f>'Diseño de controles'!F10</f>
        <v>0</v>
      </c>
      <c r="E10" s="230"/>
      <c r="F10" s="100"/>
      <c r="G10" s="100"/>
      <c r="H10" s="100"/>
      <c r="I10" s="100"/>
      <c r="J10" s="100"/>
      <c r="K10" s="100"/>
      <c r="L10" s="100"/>
      <c r="M10" s="100"/>
      <c r="N10" s="84"/>
      <c r="O10" s="84"/>
      <c r="P10" s="84"/>
      <c r="Q10" s="119" t="str">
        <f t="shared" si="4"/>
        <v/>
      </c>
      <c r="R10" s="151" t="e">
        <f t="shared" ref="R10" si="7">AVERAGE(P10:P12)</f>
        <v>#DIV/0!</v>
      </c>
      <c r="S10" s="215" t="e">
        <f>IF(R10=100,"FUERTE",IF(AND(R10&gt;=50,R10&lt;100),"MODERADO","DÉBIL"))</f>
        <v>#DIV/0!</v>
      </c>
      <c r="T10" s="89" t="e">
        <f t="shared" ref="T10" si="8">S10</f>
        <v>#DIV/0!</v>
      </c>
    </row>
    <row r="11" spans="1:20" ht="77.25" customHeight="1" x14ac:dyDescent="0.25">
      <c r="A11" s="216"/>
      <c r="B11" s="217"/>
      <c r="C11" s="52">
        <f>'Descripción del Riesgo'!E15</f>
        <v>0</v>
      </c>
      <c r="D11" s="52">
        <f>'Diseño de controles'!F11</f>
        <v>0</v>
      </c>
      <c r="E11" s="230"/>
      <c r="F11" s="100"/>
      <c r="G11" s="100"/>
      <c r="H11" s="100"/>
      <c r="I11" s="100"/>
      <c r="J11" s="100"/>
      <c r="K11" s="100"/>
      <c r="L11" s="100"/>
      <c r="M11" s="100"/>
      <c r="N11" s="84"/>
      <c r="O11" s="84"/>
      <c r="P11" s="84"/>
      <c r="Q11" s="119" t="str">
        <f t="shared" si="4"/>
        <v/>
      </c>
      <c r="R11" s="151"/>
      <c r="S11" s="215"/>
    </row>
    <row r="12" spans="1:20" x14ac:dyDescent="0.25">
      <c r="A12" s="216"/>
      <c r="B12" s="217"/>
      <c r="C12" s="52">
        <f>'Descripción del Riesgo'!E16</f>
        <v>0</v>
      </c>
      <c r="D12" s="52">
        <f>'Diseño de controles'!F12</f>
        <v>0</v>
      </c>
      <c r="E12" s="230"/>
      <c r="F12" s="100"/>
      <c r="G12" s="100"/>
      <c r="H12" s="100"/>
      <c r="I12" s="100"/>
      <c r="J12" s="100"/>
      <c r="K12" s="100"/>
      <c r="L12" s="100"/>
      <c r="M12" s="100"/>
      <c r="N12" s="84"/>
      <c r="O12" s="84"/>
      <c r="P12" s="84"/>
      <c r="Q12" s="119" t="str">
        <f t="shared" si="4"/>
        <v/>
      </c>
      <c r="R12" s="151"/>
      <c r="S12" s="215"/>
    </row>
    <row r="13" spans="1:20" ht="78.75" customHeight="1" x14ac:dyDescent="0.25">
      <c r="A13" s="216">
        <v>4</v>
      </c>
      <c r="B13" s="217">
        <f>'Descripción del Riesgo'!C17</f>
        <v>0</v>
      </c>
      <c r="C13" s="52">
        <f>'Descripción del Riesgo'!E17</f>
        <v>0</v>
      </c>
      <c r="D13" s="52">
        <f>'Diseño de controles'!F13</f>
        <v>0</v>
      </c>
      <c r="E13" s="230"/>
      <c r="F13" s="100"/>
      <c r="G13" s="100"/>
      <c r="H13" s="100"/>
      <c r="I13" s="100"/>
      <c r="J13" s="100"/>
      <c r="K13" s="100"/>
      <c r="L13" s="100"/>
      <c r="M13" s="100"/>
      <c r="N13" s="84"/>
      <c r="O13" s="84"/>
      <c r="P13" s="97"/>
      <c r="Q13" s="119" t="str">
        <f t="shared" si="4"/>
        <v/>
      </c>
      <c r="R13" s="151" t="e">
        <f t="shared" ref="R13" si="9">AVERAGE(P13:P15)</f>
        <v>#DIV/0!</v>
      </c>
      <c r="S13" s="215" t="e">
        <f>IF(R13=100,"FUERTE",IF(AND(R13&gt;=50,R13&lt;100),"MODERADO","DÉBIL"))</f>
        <v>#DIV/0!</v>
      </c>
      <c r="T13" s="89" t="e">
        <f t="shared" ref="T13" si="10">S13</f>
        <v>#DIV/0!</v>
      </c>
    </row>
    <row r="14" spans="1:20" ht="72" customHeight="1" x14ac:dyDescent="0.25">
      <c r="A14" s="216"/>
      <c r="B14" s="217"/>
      <c r="C14" s="52">
        <f>'Descripción del Riesgo'!E18</f>
        <v>0</v>
      </c>
      <c r="D14" s="52">
        <f>'Diseño de controles'!F14</f>
        <v>0</v>
      </c>
      <c r="E14" s="230"/>
      <c r="F14" s="100"/>
      <c r="G14" s="100"/>
      <c r="H14" s="100"/>
      <c r="I14" s="100"/>
      <c r="J14" s="100"/>
      <c r="K14" s="100"/>
      <c r="L14" s="100"/>
      <c r="M14" s="100"/>
      <c r="N14" s="84"/>
      <c r="O14" s="84"/>
      <c r="P14" s="97"/>
      <c r="Q14" s="119" t="str">
        <f t="shared" si="4"/>
        <v/>
      </c>
      <c r="R14" s="151"/>
      <c r="S14" s="215"/>
    </row>
    <row r="15" spans="1:20" x14ac:dyDescent="0.25">
      <c r="A15" s="216"/>
      <c r="B15" s="217"/>
      <c r="C15" s="52">
        <f>'Descripción del Riesgo'!E19</f>
        <v>0</v>
      </c>
      <c r="D15" s="52">
        <f>'Diseño de controles'!F15</f>
        <v>0</v>
      </c>
      <c r="E15" s="230"/>
      <c r="F15" s="84">
        <f t="shared" ref="F15" si="11">IF(E15="PREVENTIVO","25")+IF(E15="DETECTIVO","15")+IF(E15="CORRECTIVO","10")</f>
        <v>0</v>
      </c>
      <c r="G15" s="84"/>
      <c r="H15" s="84">
        <v>0</v>
      </c>
      <c r="I15" s="84"/>
      <c r="J15" s="84">
        <f t="shared" ref="J15" si="12">IF(I15="DOCUMENTADO","15")+IF(I15="SIN DOCUMENTAR","0")</f>
        <v>0</v>
      </c>
      <c r="K15" s="84"/>
      <c r="L15" s="84">
        <f t="shared" ref="L15" si="13">IF(K15="CONTINUA","15")+IF(K15="ALEATORIA","10")</f>
        <v>0</v>
      </c>
      <c r="M15" s="84"/>
      <c r="N15" s="84">
        <f t="shared" ref="N15" si="14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19" t="str">
        <f t="shared" si="4"/>
        <v/>
      </c>
      <c r="R15" s="151"/>
      <c r="S15" s="215"/>
    </row>
    <row r="16" spans="1:20" x14ac:dyDescent="0.25">
      <c r="A16" s="216">
        <v>5</v>
      </c>
      <c r="B16" s="217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30"/>
      <c r="F16" s="84">
        <f t="shared" ref="F16:F21" si="15">IF(E16="PREVENTIVO","25")+IF(E16="DETECTIVO","15")+IF(E16="CORRECTIVO","10")</f>
        <v>0</v>
      </c>
      <c r="G16" s="84"/>
      <c r="H16" s="84" t="str">
        <f t="shared" ref="H16:H21" si="16">IF(G16="AUTOMÁTICA","30",IF(G16="MANUAL","15",""))</f>
        <v/>
      </c>
      <c r="I16" s="84"/>
      <c r="J16" s="84">
        <f t="shared" ref="J16:J21" si="17">IF(I16="DOCUMENTADO","15")+IF(I16="SIN DOCUMENTAR","0")</f>
        <v>0</v>
      </c>
      <c r="K16" s="84"/>
      <c r="L16" s="84">
        <f t="shared" ref="L16:L21" si="18">IF(K16="CONTINUA","15")+IF(K16="ALEATORIA","10")</f>
        <v>0</v>
      </c>
      <c r="M16" s="84"/>
      <c r="N16" s="84">
        <f t="shared" ref="N13:N21" si="19">IF(M16="CON REGISTRO","15")+IF(K16="SIN REGISTRO","0")</f>
        <v>0</v>
      </c>
      <c r="O16" s="84" t="e">
        <f>IF(#REF!="COMPLETA","10")+IF(#REF!="INCOMPLETA","5")+ IF(#REF!="NO EXISTE","0")</f>
        <v>#REF!</v>
      </c>
      <c r="P16" s="97"/>
      <c r="Q16" s="119" t="str">
        <f t="shared" si="4"/>
        <v/>
      </c>
      <c r="R16" s="151" t="e">
        <f t="shared" ref="R16" si="20">AVERAGE(P16:P18)</f>
        <v>#DIV/0!</v>
      </c>
      <c r="S16" s="215" t="e">
        <f>IF(R16=100,"FUERTE",IF(AND(R16&gt;=50,R16&lt;100),"MODERADO","DÉBIL"))</f>
        <v>#DIV/0!</v>
      </c>
      <c r="T16" s="89" t="e">
        <f t="shared" ref="T16" si="21">S16</f>
        <v>#DIV/0!</v>
      </c>
    </row>
    <row r="17" spans="1:20" x14ac:dyDescent="0.25">
      <c r="A17" s="216"/>
      <c r="B17" s="217"/>
      <c r="C17" s="52">
        <f>'Descripción del Riesgo'!E21</f>
        <v>0</v>
      </c>
      <c r="D17" s="52">
        <f>'Diseño de controles'!F17</f>
        <v>0</v>
      </c>
      <c r="E17" s="230"/>
      <c r="F17" s="84">
        <f t="shared" si="15"/>
        <v>0</v>
      </c>
      <c r="G17" s="84"/>
      <c r="H17" s="84" t="str">
        <f t="shared" si="16"/>
        <v/>
      </c>
      <c r="I17" s="84"/>
      <c r="J17" s="84">
        <f t="shared" si="17"/>
        <v>0</v>
      </c>
      <c r="K17" s="84"/>
      <c r="L17" s="84">
        <f t="shared" si="18"/>
        <v>0</v>
      </c>
      <c r="M17" s="84"/>
      <c r="N17" s="84">
        <f t="shared" si="19"/>
        <v>0</v>
      </c>
      <c r="O17" s="84" t="e">
        <f>IF(#REF!="COMPLETA","10")+IF(#REF!="INCOMPLETA","5")+ IF(#REF!="NO EXISTE","0")</f>
        <v>#REF!</v>
      </c>
      <c r="P17" s="97"/>
      <c r="Q17" s="119" t="str">
        <f t="shared" si="4"/>
        <v/>
      </c>
      <c r="R17" s="151"/>
      <c r="S17" s="215"/>
    </row>
    <row r="18" spans="1:20" x14ac:dyDescent="0.25">
      <c r="A18" s="216"/>
      <c r="B18" s="217"/>
      <c r="C18" s="52">
        <f>'Descripción del Riesgo'!E22</f>
        <v>0</v>
      </c>
      <c r="D18" s="52">
        <f>'Diseño de controles'!F18</f>
        <v>0</v>
      </c>
      <c r="E18" s="230"/>
      <c r="F18" s="84">
        <f t="shared" si="15"/>
        <v>0</v>
      </c>
      <c r="G18" s="84"/>
      <c r="H18" s="84" t="str">
        <f t="shared" si="16"/>
        <v/>
      </c>
      <c r="I18" s="84"/>
      <c r="J18" s="84">
        <f t="shared" si="17"/>
        <v>0</v>
      </c>
      <c r="K18" s="84"/>
      <c r="L18" s="84">
        <f t="shared" si="18"/>
        <v>0</v>
      </c>
      <c r="M18" s="84"/>
      <c r="N18" s="84">
        <f t="shared" si="19"/>
        <v>0</v>
      </c>
      <c r="O18" s="84" t="e">
        <f>IF(#REF!="COMPLETA","10")+IF(#REF!="INCOMPLETA","5")+ IF(#REF!="NO EXISTE","0")</f>
        <v>#REF!</v>
      </c>
      <c r="P18" s="97"/>
      <c r="Q18" s="119" t="str">
        <f t="shared" si="4"/>
        <v/>
      </c>
      <c r="R18" s="151"/>
      <c r="S18" s="215"/>
    </row>
    <row r="19" spans="1:20" x14ac:dyDescent="0.25">
      <c r="A19" s="216">
        <v>6</v>
      </c>
      <c r="B19" s="217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30"/>
      <c r="F19" s="84">
        <f t="shared" si="15"/>
        <v>0</v>
      </c>
      <c r="G19" s="84"/>
      <c r="H19" s="84" t="str">
        <f t="shared" si="16"/>
        <v/>
      </c>
      <c r="I19" s="84"/>
      <c r="J19" s="84">
        <f t="shared" si="17"/>
        <v>0</v>
      </c>
      <c r="K19" s="84"/>
      <c r="L19" s="84">
        <f t="shared" si="18"/>
        <v>0</v>
      </c>
      <c r="M19" s="84"/>
      <c r="N19" s="84">
        <f t="shared" si="19"/>
        <v>0</v>
      </c>
      <c r="O19" s="84" t="e">
        <f>IF(#REF!="COMPLETA","10")+IF(#REF!="INCOMPLETA","5")+ IF(#REF!="NO EXISTE","0")</f>
        <v>#REF!</v>
      </c>
      <c r="P19" s="97"/>
      <c r="Q19" s="119" t="str">
        <f t="shared" si="4"/>
        <v/>
      </c>
      <c r="R19" s="151" t="e">
        <f t="shared" ref="R19" si="22">AVERAGE(P19:P21)</f>
        <v>#DIV/0!</v>
      </c>
      <c r="S19" s="215" t="e">
        <f>IF(R19=100,"FUERTE",IF(AND(R19&gt;=50,R19&lt;100),"MODERADO","DÉBIL"))</f>
        <v>#DIV/0!</v>
      </c>
      <c r="T19" s="89" t="e">
        <f t="shared" ref="T19" si="23">S19</f>
        <v>#DIV/0!</v>
      </c>
    </row>
    <row r="20" spans="1:20" x14ac:dyDescent="0.25">
      <c r="A20" s="216"/>
      <c r="B20" s="217"/>
      <c r="C20" s="52">
        <f>'Descripción del Riesgo'!E24</f>
        <v>0</v>
      </c>
      <c r="D20" s="52">
        <f>'Diseño de controles'!F20</f>
        <v>0</v>
      </c>
      <c r="E20" s="230"/>
      <c r="F20" s="84">
        <f t="shared" si="15"/>
        <v>0</v>
      </c>
      <c r="G20" s="84"/>
      <c r="H20" s="84" t="str">
        <f t="shared" si="16"/>
        <v/>
      </c>
      <c r="I20" s="84"/>
      <c r="J20" s="84">
        <f t="shared" si="17"/>
        <v>0</v>
      </c>
      <c r="K20" s="84"/>
      <c r="L20" s="84">
        <f t="shared" si="18"/>
        <v>0</v>
      </c>
      <c r="M20" s="84"/>
      <c r="N20" s="84">
        <f t="shared" si="19"/>
        <v>0</v>
      </c>
      <c r="O20" s="84" t="e">
        <f>IF(#REF!="COMPLETA","10")+IF(#REF!="INCOMPLETA","5")+ IF(#REF!="NO EXISTE","0")</f>
        <v>#REF!</v>
      </c>
      <c r="P20" s="97"/>
      <c r="Q20" s="119" t="str">
        <f t="shared" si="4"/>
        <v/>
      </c>
      <c r="R20" s="151"/>
      <c r="S20" s="215"/>
    </row>
    <row r="21" spans="1:20" x14ac:dyDescent="0.25">
      <c r="A21" s="216"/>
      <c r="B21" s="217"/>
      <c r="C21" s="52">
        <f>'Descripción del Riesgo'!E25</f>
        <v>0</v>
      </c>
      <c r="D21" s="52">
        <f>'Diseño de controles'!F21</f>
        <v>0</v>
      </c>
      <c r="E21" s="230"/>
      <c r="F21" s="84">
        <f t="shared" si="15"/>
        <v>0</v>
      </c>
      <c r="G21" s="84"/>
      <c r="H21" s="84" t="str">
        <f t="shared" si="16"/>
        <v/>
      </c>
      <c r="I21" s="84"/>
      <c r="J21" s="84">
        <f t="shared" si="17"/>
        <v>0</v>
      </c>
      <c r="K21" s="84"/>
      <c r="L21" s="84">
        <f t="shared" si="18"/>
        <v>0</v>
      </c>
      <c r="M21" s="84"/>
      <c r="N21" s="84">
        <f t="shared" si="19"/>
        <v>0</v>
      </c>
      <c r="O21" s="84" t="e">
        <f>IF(#REF!="COMPLETA","10")+IF(#REF!="INCOMPLETA","5")+ IF(#REF!="NO EXISTE","0")</f>
        <v>#REF!</v>
      </c>
      <c r="P21" s="97"/>
      <c r="Q21" s="119" t="str">
        <f t="shared" si="4"/>
        <v/>
      </c>
      <c r="R21" s="151"/>
      <c r="S21" s="215"/>
    </row>
  </sheetData>
  <sheetProtection algorithmName="SHA-512" hashValue="MqSGjUpmvxe7GNavOovXiqp34Ve9879NHlbfjmH55bTXR1g9sVMYhM0F5j460ECQ8opjsk6PyDtGQRTbrV0CUw==" saltValue="gH9hd0H4VYI4aBFd+1J99Q==" spinCount="100000" sheet="1" objects="1" scenarios="1"/>
  <mergeCells count="32"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38FE8B4-267A-4DF1-A127-CD1A514D389A}"/>
</file>

<file path=customXml/itemProps2.xml><?xml version="1.0" encoding="utf-8"?>
<ds:datastoreItem xmlns:ds="http://schemas.openxmlformats.org/officeDocument/2006/customXml" ds:itemID="{31F4A562-464F-4AA9-9DBE-DBD6AE3B3378}"/>
</file>

<file path=customXml/itemProps3.xml><?xml version="1.0" encoding="utf-8"?>
<ds:datastoreItem xmlns:ds="http://schemas.openxmlformats.org/officeDocument/2006/customXml" ds:itemID="{8200FB34-495B-493A-AEB2-19E5042ED78F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2023-04-12T02:38:57Z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