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3147F37F-8484-46C8-B329-F29359D377B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" i="33" l="1"/>
  <c r="P8" i="33"/>
  <c r="F15" i="33"/>
  <c r="H15" i="33"/>
  <c r="J15" i="33"/>
  <c r="L15" i="33"/>
  <c r="H8" i="33"/>
  <c r="J8" i="33"/>
  <c r="L8" i="33"/>
  <c r="D20" i="1"/>
  <c r="P5" i="33"/>
  <c r="F5" i="33"/>
  <c r="H5" i="33"/>
  <c r="J5" i="33"/>
  <c r="L5" i="33"/>
  <c r="F7" i="33"/>
  <c r="H7" i="33"/>
  <c r="J7" i="33"/>
  <c r="L7" i="33"/>
  <c r="F10" i="33"/>
  <c r="H10" i="33"/>
  <c r="J10" i="33"/>
  <c r="L10" i="33"/>
  <c r="F11" i="33"/>
  <c r="H11" i="33"/>
  <c r="J11" i="33"/>
  <c r="L11" i="33"/>
  <c r="F13" i="33"/>
  <c r="H13" i="33"/>
  <c r="J13" i="33"/>
  <c r="L13" i="33"/>
  <c r="F14" i="33"/>
  <c r="H14" i="33"/>
  <c r="J14" i="33"/>
  <c r="L14" i="33"/>
  <c r="H32" i="1"/>
  <c r="H29" i="1"/>
  <c r="H26" i="1"/>
  <c r="H23" i="1"/>
  <c r="H20" i="1"/>
  <c r="C11" i="32"/>
  <c r="N18" i="1" l="1"/>
  <c r="N20" i="1"/>
  <c r="N21" i="1"/>
  <c r="N23" i="1"/>
  <c r="N24" i="1"/>
  <c r="N26" i="1"/>
  <c r="N27" i="1"/>
  <c r="N28" i="1"/>
  <c r="M18" i="1"/>
  <c r="M20" i="1"/>
  <c r="M21" i="1"/>
  <c r="M23" i="1"/>
  <c r="M24" i="1"/>
  <c r="M26" i="1"/>
  <c r="M27" i="1"/>
  <c r="M28" i="1"/>
  <c r="L18" i="1"/>
  <c r="L20" i="1"/>
  <c r="U20" i="1" s="1"/>
  <c r="L21" i="1"/>
  <c r="L23" i="1"/>
  <c r="L24" i="1"/>
  <c r="L26" i="1"/>
  <c r="U26" i="1" s="1"/>
  <c r="L27" i="1"/>
  <c r="L28" i="1"/>
  <c r="K18" i="1"/>
  <c r="K20" i="1"/>
  <c r="K21" i="1"/>
  <c r="K22" i="1"/>
  <c r="K23" i="1"/>
  <c r="K24" i="1"/>
  <c r="K26" i="1"/>
  <c r="K27" i="1"/>
  <c r="K28" i="1"/>
  <c r="J18" i="1"/>
  <c r="J20" i="1"/>
  <c r="J21" i="1"/>
  <c r="J23" i="1"/>
  <c r="J24" i="1"/>
  <c r="J26" i="1"/>
  <c r="J27" i="1"/>
  <c r="J28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P15" i="33" l="1"/>
  <c r="Q15" i="33" s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17" i="1"/>
  <c r="R18" i="1"/>
  <c r="R19" i="1"/>
  <c r="R20" i="1"/>
  <c r="R21" i="1"/>
  <c r="R22" i="1"/>
  <c r="R23" i="1"/>
  <c r="R24" i="1"/>
  <c r="R25" i="1"/>
  <c r="R26" i="1"/>
  <c r="R27" i="1"/>
  <c r="R28" i="1"/>
  <c r="R17" i="1"/>
  <c r="Q18" i="1"/>
  <c r="Q19" i="1"/>
  <c r="Q20" i="1"/>
  <c r="Q21" i="1"/>
  <c r="Q22" i="1"/>
  <c r="Q23" i="1"/>
  <c r="Q24" i="1"/>
  <c r="Q25" i="1"/>
  <c r="Q26" i="1"/>
  <c r="Q27" i="1"/>
  <c r="Q28" i="1"/>
  <c r="Q17" i="1"/>
  <c r="O18" i="1"/>
  <c r="O19" i="1"/>
  <c r="O20" i="1"/>
  <c r="O21" i="1"/>
  <c r="O22" i="1"/>
  <c r="O23" i="1"/>
  <c r="O24" i="1"/>
  <c r="O25" i="1"/>
  <c r="O26" i="1"/>
  <c r="O27" i="1"/>
  <c r="O28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C7" i="32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4" i="32"/>
  <c r="C15" i="32"/>
  <c r="C16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6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T19" i="33" l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T16" i="33"/>
  <c r="V29" i="1" s="1"/>
</calcChain>
</file>

<file path=xl/sharedStrings.xml><?xml version="1.0" encoding="utf-8"?>
<sst xmlns="http://schemas.openxmlformats.org/spreadsheetml/2006/main" count="431" uniqueCount="251">
  <si>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</si>
  <si>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</si>
  <si>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</si>
  <si>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</si>
  <si>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</si>
  <si>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</si>
  <si>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</si>
  <si>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</si>
  <si>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</si>
  <si>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</si>
  <si>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</si>
  <si>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</si>
  <si>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</si>
  <si>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</si>
  <si>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</si>
  <si>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</si>
  <si>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</si>
  <si>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</si>
  <si>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</si>
  <si>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</si>
  <si>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</si>
  <si>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</si>
  <si>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</si>
  <si>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</si>
  <si>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</si>
  <si>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</si>
  <si>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</si>
  <si>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</si>
  <si>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</si>
  <si>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</si>
  <si>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</si>
  <si>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</si>
  <si>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</si>
  <si>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</si>
  <si>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</si>
  <si>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</si>
  <si>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</si>
  <si>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</si>
  <si>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</si>
  <si>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</si>
  <si>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</si>
  <si>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</si>
  <si>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</si>
  <si>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</si>
  <si>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</si>
  <si>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</si>
  <si>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</si>
  <si>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</si>
  <si>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</si>
  <si>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</si>
  <si>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</si>
  <si>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</si>
  <si>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</si>
  <si>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</si>
  <si>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</si>
  <si>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</si>
  <si>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</si>
  <si>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</si>
  <si>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</si>
  <si>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</si>
  <si>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</si>
  <si>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</si>
  <si>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</si>
  <si>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</si>
  <si>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</si>
  <si>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</si>
  <si>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</si>
  <si>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</si>
  <si>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</si>
  <si>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</si>
  <si>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</si>
  <si>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</si>
  <si>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</si>
  <si>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</si>
  <si>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</si>
  <si>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</si>
  <si>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</si>
  <si>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</si>
  <si>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</si>
  <si>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</si>
  <si>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</si>
  <si>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</si>
  <si>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</si>
  <si>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</si>
  <si>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</si>
  <si>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</si>
  <si>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</si>
  <si>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</si>
  <si>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</si>
  <si>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</si>
  <si>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</si>
  <si>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</si>
  <si>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</si>
  <si>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</si>
  <si>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</si>
  <si>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</si>
  <si>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</si>
  <si>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</si>
  <si>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</si>
  <si>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</si>
  <si>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</si>
  <si>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</si>
  <si>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</si>
  <si>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</si>
  <si>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</si>
  <si>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</si>
  <si>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</si>
  <si>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</si>
  <si>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</si>
  <si>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</si>
  <si>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</si>
  <si>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</si>
  <si>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</si>
  <si>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</si>
  <si>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</si>
  <si>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</si>
  <si>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</si>
  <si>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</si>
  <si>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</si>
  <si>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</si>
  <si>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</si>
  <si>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</si>
  <si>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</si>
  <si>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</si>
  <si>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</si>
  <si>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</si>
  <si>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</si>
  <si>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</si>
  <si>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</si>
  <si>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</si>
  <si>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</si>
  <si>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</si>
  <si>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</si>
  <si>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</si>
  <si>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</si>
  <si>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</si>
  <si>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</si>
  <si>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</si>
  <si>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</si>
  <si>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</si>
  <si>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</si>
  <si>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</si>
  <si>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</si>
  <si>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</si>
  <si>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</si>
  <si>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</si>
  <si>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</si>
  <si>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</si>
  <si>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</si>
  <si>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</si>
  <si>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</si>
  <si>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</si>
  <si>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</si>
  <si>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</si>
  <si>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</si>
  <si>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</si>
  <si>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</si>
  <si>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</si>
  <si>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</si>
  <si>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</si>
  <si>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</si>
  <si>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</si>
  <si>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</si>
  <si>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</si>
  <si>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</si>
  <si>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</si>
  <si>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</si>
  <si>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</si>
  <si>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</si>
  <si>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</si>
  <si>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</si>
  <si>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</si>
  <si>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</si>
  <si>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</si>
  <si>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</si>
  <si>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</si>
  <si>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</si>
  <si>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</si>
  <si>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</si>
  <si>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</si>
  <si>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</si>
  <si>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</si>
  <si>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</si>
  <si>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</si>
  <si>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</si>
  <si>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</si>
  <si>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</si>
  <si>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</si>
  <si>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</si>
  <si>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</si>
  <si>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</si>
  <si>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</si>
  <si>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</si>
  <si>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</si>
  <si>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</si>
  <si>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</si>
  <si>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</si>
  <si>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</si>
  <si>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</si>
  <si>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</si>
  <si>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</si>
  <si>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</si>
  <si>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</si>
  <si>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</si>
  <si>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</si>
  <si>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</si>
  <si>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</si>
  <si>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</si>
  <si>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</si>
  <si>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</si>
  <si>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</si>
  <si>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</si>
  <si>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</si>
  <si>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</si>
  <si>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I Semestre de 2023</t>
  </si>
  <si>
    <t>Marzo de 2023</t>
  </si>
  <si>
    <t>GESTIÓN FINANCIERA</t>
  </si>
  <si>
    <t>Hacer pagos sin el lleno de los requisitos legales e internos</t>
  </si>
  <si>
    <t xml:space="preserve">Retrasos o incumplimiento de pagos en general, y del giro de retención en la fuente y de deducciones </t>
  </si>
  <si>
    <t xml:space="preserve">Registros contables extemporaáneos o inadecuados </t>
  </si>
  <si>
    <t xml:space="preserve">Afectación de asignaciones presupuestales que no correspondan con el objeto u obligacion </t>
  </si>
  <si>
    <t>Ambición, afan de lucro</t>
  </si>
  <si>
    <t>Trámite extemporaneo de descuentos de ley, de libranzas y de sumas retenidas por impuestos de carácter nacional</t>
  </si>
  <si>
    <t>Descuido</t>
  </si>
  <si>
    <t>Desconocimiento u omision en la aplicación de los procedimientos y parámetros de contabilidad pública</t>
  </si>
  <si>
    <t>Ausencia de mecanismos de control y monitoreo a los reportes de información que deben presentarse a otras entidades y organismos de control</t>
  </si>
  <si>
    <t>Incumplimiento en la planificación presupuestal  de ingresos y gastos.</t>
  </si>
  <si>
    <t>Personal sin el conocimiento y preparación  adecuada</t>
  </si>
  <si>
    <t>Deficientes controles internos</t>
  </si>
  <si>
    <t>1- Investigaciones  y hallazgos administrativos y disciplinarios                                                                        2- Incertidumbre en la información contables y de gestiòn de la entidad                                                                  3- Incumplimiento en pagos y obligaciones tributarias                                                                            4- Sanciones y multas por pagos e informes extermporáneos                                                                    5- Estados financieros no razonables                                                6- Condenas por deficiente defensa por ausencia de información institucional                                                                 7-  Desconfianza ciudadana                                                           8- Reportes incompletos o extemporáneos de informes a entes de control, ministerios y otras entidades</t>
  </si>
  <si>
    <t>1. Multas por extemporaneidad                                        2. Deterioro del clima laboral                                                        3. Sanciones                                                                                 4. Rreclamaciones                                                             5. Perdida credibilidad</t>
  </si>
  <si>
    <t>Implementar una lista de verificación  de  requisitos para el pago de obligaciones.</t>
  </si>
  <si>
    <t>Secretaria de hacienda/Tesorero   /supervisores</t>
  </si>
  <si>
    <t>Promover la integridad, ética y valores de servidor publico a través de eventos de sensbilización y de capactiación</t>
  </si>
  <si>
    <t>Elaborar  una relación de deducciones y retenciones y, hacer un seguimiento mensual a los pagos que deban realizarse</t>
  </si>
  <si>
    <t>Secretario de hacienda/ Tesorero</t>
  </si>
  <si>
    <t>Promover la integridad, ética y valores de servidor publico, a través de actividades grupales, dinámicas de integración y de compromiso con la empresa y con sus valores y principios</t>
  </si>
  <si>
    <t>Diseñar y aplicar controles sobre la gestión contable en general.</t>
  </si>
  <si>
    <t>Secretario de hacienda/ Contador</t>
  </si>
  <si>
    <t>Diseñar un cronograma  de reportes e informes que se deben presentar a los entes de control y  entidades externas</t>
  </si>
  <si>
    <t>Contador / Secretario de hacienda</t>
  </si>
  <si>
    <t>Diseñar y aplicar controles sobre la gestión presupuestal de la entidad.</t>
  </si>
  <si>
    <t>Secretario de hacienda/ Jefe de Presupuesto</t>
  </si>
  <si>
    <t>permanente</t>
  </si>
  <si>
    <t>Vincular personal  idonéo  que cumpla con el perfil requerido.</t>
  </si>
  <si>
    <t>Secretario der hacienda /Talento Humano</t>
  </si>
  <si>
    <t>Verificar que la asignación presupuestal corresponda con la naturaleza y características de la obligación a cubrir</t>
  </si>
  <si>
    <t>Deficientes mecanismos de control  y verificacion de soportes de pago</t>
  </si>
  <si>
    <t xml:space="preserve">1- Presuntos detrimientos patrimoniales,                       2- Denuncias y condenas                                                              3- Investigaciones disciplinarias, fiscales y penales                                                                                                   4- Inconformidad ciudadana                                                       5- Afectación de la imagen de la entidad                                                      6- Desconfianza ciudadana                                                              7- Incumplimiento de metas y objetivos institucionales                                                                        8- Bajos recaudos </t>
  </si>
  <si>
    <t>1-  Investigaciones disciplinarias y penales                    2- Incumplimiento de objetivos y metas institucionales                                                                         3- Pérdida de autoridad y de la  imagen de la empresa,                                                                                 4- Incumplimiento del plan mensualizado de caja                                                                                      5- Desconfianza ciudadana.                                                        6. Afectación de la información presupuestal de la entidad.</t>
  </si>
  <si>
    <t>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</si>
</sst>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sz val="12"/>
      <color rgb="FF000000"/>
      <name val="Arial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9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1" fillId="16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8" fillId="7" borderId="1" xfId="0" applyFont="1" applyFill="1" applyBorder="1" applyAlignment="1">
      <alignment horizontal="center" vertical="center"/>
    </xf>
    <xf numFmtId="0" fontId="31" fillId="1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30" fillId="18" borderId="2" xfId="0" applyFont="1" applyFill="1" applyBorder="1" applyAlignment="1">
      <alignment horizontal="center" vertical="center"/>
    </xf>
    <xf numFmtId="0" fontId="30" fillId="18" borderId="11" xfId="0" applyFont="1" applyFill="1" applyBorder="1" applyAlignment="1">
      <alignment horizontal="center" vertical="center"/>
    </xf>
    <xf numFmtId="0" fontId="30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30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4" fillId="3" borderId="1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16" xfId="0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7" fillId="9" borderId="9" xfId="0" applyFont="1" applyFill="1" applyBorder="1" applyAlignment="1">
      <alignment horizontal="center" vertical="center"/>
    </xf>
    <xf numFmtId="0" fontId="27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7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7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6" fillId="14" borderId="1" xfId="0" applyFont="1" applyFill="1" applyBorder="1" applyAlignment="1">
      <alignment horizontal="center" vertical="center" wrapText="1"/>
    </xf>
    <xf numFmtId="0" fontId="26" fillId="14" borderId="6" xfId="0" applyFont="1" applyFill="1" applyBorder="1" applyAlignment="1">
      <alignment horizontal="center" vertical="center" wrapText="1"/>
    </xf>
    <xf numFmtId="0" fontId="27" fillId="18" borderId="1" xfId="0" applyFont="1" applyFill="1" applyBorder="1" applyAlignment="1">
      <alignment horizontal="center" vertical="center" wrapText="1"/>
    </xf>
    <xf numFmtId="0" fontId="27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1092092</xdr:colOff>
      <xdr:row>1</xdr:row>
      <xdr:rowOff>29975</xdr:rowOff>
    </xdr:from>
    <xdr:to>
      <xdr:col>5</xdr:col>
      <xdr:colOff>2297869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8813115" y="361907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2442272</xdr:colOff>
      <xdr:row>1</xdr:row>
      <xdr:rowOff>180545</xdr:rowOff>
    </xdr:from>
    <xdr:to>
      <xdr:col>5</xdr:col>
      <xdr:colOff>3504776</xdr:colOff>
      <xdr:row>1</xdr:row>
      <xdr:rowOff>1210211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163295" y="512477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15" zoomScale="30" zoomScaleNormal="66" zoomScaleSheetLayoutView="30" workbookViewId="0">
      <selection activeCell="K23" sqref="K23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36" t="s">
        <v>210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</row>
    <row r="2" spans="1:24" ht="15" customHeight="1" x14ac:dyDescent="0.2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</row>
    <row r="3" spans="1:24" ht="14.2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ht="14.25" customHeight="1" x14ac:dyDescent="0.2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</row>
    <row r="5" spans="1:24" ht="15" customHeight="1" x14ac:dyDescent="0.2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</row>
    <row r="6" spans="1:24" ht="14.25" customHeight="1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</row>
    <row r="7" spans="1:24" ht="14.25" customHeight="1" x14ac:dyDescent="0.2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24" ht="9" customHeight="1" x14ac:dyDescent="0.2">
      <c r="A8" s="136"/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</row>
    <row r="9" spans="1:24" ht="14.25" customHeight="1" x14ac:dyDescent="0.2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</row>
    <row r="10" spans="1:24" ht="14.25" customHeight="1" x14ac:dyDescent="0.2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</row>
    <row r="11" spans="1:24" ht="48" customHeight="1" x14ac:dyDescent="0.2">
      <c r="A11" s="137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</row>
    <row r="12" spans="1:24" ht="11.25" customHeight="1" x14ac:dyDescent="0.2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3" t="s">
        <v>7</v>
      </c>
      <c r="B13" s="134"/>
      <c r="C13" s="134"/>
      <c r="D13" s="134"/>
      <c r="E13" s="135"/>
      <c r="F13" s="144" t="s">
        <v>125</v>
      </c>
      <c r="G13" s="144"/>
      <c r="H13" s="144"/>
      <c r="I13" s="144"/>
      <c r="J13" s="144"/>
      <c r="K13" s="150" t="s">
        <v>207</v>
      </c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</row>
    <row r="14" spans="1:24" ht="38.25" customHeight="1" x14ac:dyDescent="0.2">
      <c r="A14" s="154" t="s">
        <v>1</v>
      </c>
      <c r="B14" s="153" t="s">
        <v>94</v>
      </c>
      <c r="C14" s="153" t="s">
        <v>21</v>
      </c>
      <c r="D14" s="153" t="s">
        <v>8</v>
      </c>
      <c r="E14" s="148" t="s">
        <v>25</v>
      </c>
      <c r="F14" s="144"/>
      <c r="G14" s="144"/>
      <c r="H14" s="144"/>
      <c r="I14" s="144"/>
      <c r="J14" s="144"/>
      <c r="K14" s="145" t="s">
        <v>205</v>
      </c>
      <c r="L14" s="145"/>
      <c r="M14" s="145"/>
      <c r="N14" s="145"/>
      <c r="O14" s="145"/>
      <c r="P14" s="145"/>
      <c r="Q14" s="145"/>
      <c r="R14" s="145"/>
      <c r="S14" s="145"/>
      <c r="T14" s="145" t="s">
        <v>206</v>
      </c>
      <c r="U14" s="145"/>
      <c r="V14" s="145"/>
      <c r="W14" s="145"/>
    </row>
    <row r="15" spans="1:24" ht="28.5" customHeight="1" x14ac:dyDescent="0.2">
      <c r="A15" s="154"/>
      <c r="B15" s="153"/>
      <c r="C15" s="153"/>
      <c r="D15" s="153"/>
      <c r="E15" s="148"/>
      <c r="F15" s="152" t="s">
        <v>9</v>
      </c>
      <c r="G15" s="152"/>
      <c r="H15" s="152"/>
      <c r="I15" s="152"/>
      <c r="J15" s="94"/>
      <c r="K15" s="151" t="s">
        <v>180</v>
      </c>
      <c r="L15" s="151" t="s">
        <v>181</v>
      </c>
      <c r="M15" s="151" t="s">
        <v>22</v>
      </c>
      <c r="N15" s="151" t="s">
        <v>95</v>
      </c>
      <c r="O15" s="143" t="s">
        <v>158</v>
      </c>
      <c r="P15" s="143" t="s">
        <v>20</v>
      </c>
      <c r="Q15" s="143" t="s">
        <v>161</v>
      </c>
      <c r="R15" s="143" t="s">
        <v>182</v>
      </c>
      <c r="S15" s="143" t="s">
        <v>166</v>
      </c>
      <c r="T15" s="149" t="s">
        <v>183</v>
      </c>
      <c r="U15" s="149"/>
      <c r="V15" s="149"/>
      <c r="W15" s="149"/>
    </row>
    <row r="16" spans="1:24" ht="124.5" customHeight="1" x14ac:dyDescent="0.2">
      <c r="A16" s="154"/>
      <c r="B16" s="153"/>
      <c r="C16" s="153"/>
      <c r="D16" s="153"/>
      <c r="E16" s="148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1"/>
      <c r="L16" s="151"/>
      <c r="M16" s="151"/>
      <c r="N16" s="151"/>
      <c r="O16" s="143"/>
      <c r="P16" s="143"/>
      <c r="Q16" s="143"/>
      <c r="R16" s="143"/>
      <c r="S16" s="143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01.25" customHeight="1" x14ac:dyDescent="0.2">
      <c r="A17" s="140">
        <v>1</v>
      </c>
      <c r="B17" s="141" t="str">
        <f>'Descripción del Riesgo'!C8</f>
        <v>Hacer pagos sin el lleno de los requisitos legales e internos</v>
      </c>
      <c r="C17" s="50" t="str">
        <f>'Descripción del Riesgo'!E8</f>
        <v>Deficientes mecanismos de control  y verificacion de soportes de pago</v>
      </c>
      <c r="D17" s="141" t="str">
        <f>'Descripción del Riesgo'!F8</f>
        <v xml:space="preserve">1- Presuntos detrimientos patrimoniales,                       2- Denuncias y condenas                                                              3- Investigaciones disciplinarias, fiscales y penales                                                                                                   4- Inconformidad ciudadana                                                       5- Afectación de la imagen de la entidad                                                      6- Desconfianza ciudadana                                                              7- Incumplimiento de metas y objetivos institucionales                                                                        8- Bajos recaudos </v>
      </c>
      <c r="E17" s="139">
        <f>Probabilidad!C11</f>
        <v>500</v>
      </c>
      <c r="F17" s="138" t="str">
        <f>Probabilidad!D11</f>
        <v>Media</v>
      </c>
      <c r="G17" s="142">
        <f>IF(F17="MUY Baja",20%,IF(F17="Baja",40%,IF(F17="Media",60%,IF(F17="Alta",80%,IF(F17="Muy Alta",100%,"")))))</f>
        <v>0.6</v>
      </c>
      <c r="H17" s="138" t="str">
        <f>Probabilidad!E11</f>
        <v>Catastrófico</v>
      </c>
      <c r="I17" s="139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>Implementar una lista de verificación  de  requisitos para el pago de obligaciones.</v>
      </c>
      <c r="L17" s="42" t="str">
        <f>'Diseño de Controles'!E4</f>
        <v>Preventivo</v>
      </c>
      <c r="M17" s="223" t="str">
        <f>'Diseño de Controles'!G4</f>
        <v>Secretaria de hacienda/Tesorero   /supervisores</v>
      </c>
      <c r="N17" s="223" t="str">
        <f>'Diseño de Controles'!H4</f>
        <v>Permanente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21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2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222" t="str">
        <f>IF(OR(T17=0,U17=0),"",INDEX('Mapa de Calor'!$D$5:$H$9,(MATCH(T17,'Mapa de Calor'!$B$5:$B$9,0)),MATCH(U17,'Mapa de Calor'!$D$10:$H$10,0)))</f>
        <v>Extremo</v>
      </c>
      <c r="W17" s="88"/>
    </row>
    <row r="18" spans="1:23" s="2" customFormat="1" ht="90" customHeight="1" x14ac:dyDescent="0.2">
      <c r="A18" s="140"/>
      <c r="B18" s="141"/>
      <c r="C18" s="50" t="str">
        <f>'Descripción del Riesgo'!E9</f>
        <v>Ambición, afan de lucro</v>
      </c>
      <c r="D18" s="141"/>
      <c r="E18" s="139"/>
      <c r="F18" s="138"/>
      <c r="G18" s="142"/>
      <c r="H18" s="138"/>
      <c r="I18" s="139"/>
      <c r="J18" s="41" t="str">
        <f>'Diseño de Controles'!D5</f>
        <v>Reducir</v>
      </c>
      <c r="K18" s="54" t="str">
        <f>'Diseño de Controles'!F5</f>
        <v>Promover la integridad, ética y valores de servidor publico a través de eventos de sensbilización y de capactiación</v>
      </c>
      <c r="L18" s="42" t="str">
        <f>'Diseño de Controles'!E5</f>
        <v>Preventivo</v>
      </c>
      <c r="M18" s="223">
        <f>'Diseño de Controles'!G5</f>
        <v>0</v>
      </c>
      <c r="N18" s="223" t="str">
        <f>'Diseño de Controles'!H5</f>
        <v>I Semestre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221"/>
      <c r="U18" s="222"/>
      <c r="V18" s="222"/>
      <c r="W18" s="88"/>
    </row>
    <row r="19" spans="1:23" s="2" customFormat="1" ht="15.75" x14ac:dyDescent="0.2">
      <c r="A19" s="140"/>
      <c r="B19" s="141"/>
      <c r="C19" s="50">
        <f>'Descripción del Riesgo'!E10</f>
        <v>0</v>
      </c>
      <c r="D19" s="141"/>
      <c r="E19" s="139"/>
      <c r="F19" s="138"/>
      <c r="G19" s="142"/>
      <c r="H19" s="138"/>
      <c r="I19" s="139"/>
      <c r="J19" s="41"/>
      <c r="K19" s="54"/>
      <c r="L19" s="42"/>
      <c r="M19" s="223"/>
      <c r="N19" s="223"/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21"/>
      <c r="U19" s="222"/>
      <c r="V19" s="222"/>
      <c r="W19" s="88"/>
    </row>
    <row r="20" spans="1:23" ht="119.25" customHeight="1" x14ac:dyDescent="0.2">
      <c r="A20" s="140">
        <v>2</v>
      </c>
      <c r="B20" s="141" t="str">
        <f>'Descripción del Riesgo'!C11</f>
        <v xml:space="preserve">Retrasos o incumplimiento de pagos en general, y del giro de retención en la fuente y de deducciones </v>
      </c>
      <c r="C20" s="50" t="str">
        <f>'Descripción del Riesgo'!E11</f>
        <v>Trámite extemporaneo de descuentos de ley, de libranzas y de sumas retenidas por impuestos de carácter nacional</v>
      </c>
      <c r="D20" s="141" t="str">
        <f>'Descripción del Riesgo'!F11</f>
        <v>1. Multas por extemporaneidad                                        2. Deterioro del clima laboral                                                        3. Sanciones                                                                                 4. Rreclamaciones                                                             5. Perdida credibilidad</v>
      </c>
      <c r="E20" s="139">
        <f>Probabilidad!C12</f>
        <v>200</v>
      </c>
      <c r="F20" s="138" t="str">
        <f>Probabilidad!D12</f>
        <v>Media</v>
      </c>
      <c r="G20" s="142">
        <f t="shared" ref="G20" si="0">IF(F20="MUY Baja",20%,IF(F20="Baja",40%,IF(F20="Media",60%,IF(F20="Alta",80%,IF(F20="Muy Alta",100%,"")))))</f>
        <v>0.6</v>
      </c>
      <c r="H20" s="138" t="str">
        <f>Probabilidad!E12</f>
        <v>Mayor</v>
      </c>
      <c r="I20" s="139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>Elaborar  una relación de deducciones y retenciones y, hacer un seguimiento mensual a los pagos que deban realizarse</v>
      </c>
      <c r="L20" s="42" t="str">
        <f>'Diseño de Controles'!E7</f>
        <v>Preventivo</v>
      </c>
      <c r="M20" s="223" t="str">
        <f>'Diseño de Controles'!G7</f>
        <v>Secretario de hacienda/ Tesorero</v>
      </c>
      <c r="N20" s="223" t="str">
        <f>'Diseño de Controles'!H7</f>
        <v>Abril de 2023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21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2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22" t="str">
        <f>IF(OR(T20=0,U20=0),"",INDEX('Mapa de Calor'!$D$5:$H$9,(MATCH(T20,'Mapa de Calor'!$B$5:$B$9,0)),MATCH(U20,'Mapa de Calor'!$D$10:$H$10,0)))</f>
        <v>Alto</v>
      </c>
      <c r="W20" s="88"/>
    </row>
    <row r="21" spans="1:23" ht="95.25" customHeight="1" x14ac:dyDescent="0.2">
      <c r="A21" s="140"/>
      <c r="B21" s="141"/>
      <c r="C21" s="50" t="str">
        <f>'Descripción del Riesgo'!E12</f>
        <v>Descuido</v>
      </c>
      <c r="D21" s="141"/>
      <c r="E21" s="139"/>
      <c r="F21" s="138"/>
      <c r="G21" s="142"/>
      <c r="H21" s="138"/>
      <c r="I21" s="139"/>
      <c r="J21" s="41" t="str">
        <f>'Diseño de Controles'!D8</f>
        <v>Reducir</v>
      </c>
      <c r="K21" s="54" t="str">
        <f>'Diseño de Controles'!F8</f>
        <v>Promover la integridad, ética y valores de servidor publico, a través de actividades grupales, dinámicas de integración y de compromiso con la empresa y con sus valores y principios</v>
      </c>
      <c r="L21" s="42" t="str">
        <f>'Diseño de Controles'!E8</f>
        <v>Preventivo</v>
      </c>
      <c r="M21" s="223">
        <f>'Diseño de Controles'!G8</f>
        <v>0</v>
      </c>
      <c r="N21" s="223" t="str">
        <f>'Diseño de Controles'!H8</f>
        <v>I Semestre de 2023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Con registro</v>
      </c>
      <c r="T21" s="221"/>
      <c r="U21" s="222"/>
      <c r="V21" s="222"/>
      <c r="W21" s="88"/>
    </row>
    <row r="22" spans="1:23" ht="15.75" x14ac:dyDescent="0.2">
      <c r="A22" s="140"/>
      <c r="B22" s="141"/>
      <c r="C22" s="50">
        <f>'Descripción del Riesgo'!E13</f>
        <v>0</v>
      </c>
      <c r="D22" s="141"/>
      <c r="E22" s="139"/>
      <c r="F22" s="138"/>
      <c r="G22" s="142"/>
      <c r="H22" s="138"/>
      <c r="I22" s="139"/>
      <c r="J22" s="41"/>
      <c r="K22" s="54">
        <f>'Diseño de Controles'!F9</f>
        <v>0</v>
      </c>
      <c r="L22" s="42"/>
      <c r="M22" s="223"/>
      <c r="N22" s="223"/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1"/>
      <c r="U22" s="222"/>
      <c r="V22" s="222"/>
      <c r="W22" s="88"/>
    </row>
    <row r="23" spans="1:23" ht="125.25" customHeight="1" x14ac:dyDescent="0.2">
      <c r="A23" s="140">
        <v>3</v>
      </c>
      <c r="B23" s="141" t="str">
        <f>'Descripción del Riesgo'!C14</f>
        <v xml:space="preserve">Registros contables extemporaáneos o inadecuados </v>
      </c>
      <c r="C23" s="50" t="str">
        <f>'Descripción del Riesgo'!E14</f>
        <v>Desconocimiento u omision en la aplicación de los procedimientos y parámetros de contabilidad pública</v>
      </c>
      <c r="D23" s="141" t="str">
        <f>'Descripción del Riesgo'!F14</f>
        <v>1- Investigaciones  y hallazgos administrativos y disciplinarios                                                                        2- Incertidumbre en la información contables y de gestiòn de la entidad                                                                  3- Incumplimiento en pagos y obligaciones tributarias                                                                            4- Sanciones y multas por pagos e informes extermporáneos                                                                    5- Estados financieros no razonables                                                6- Condenas por deficiente defensa por ausencia de información institucional                                                                 7-  Desconfianza ciudadana                                                           8- Reportes incompletos o extemporáneos de informes a entes de control, ministerios y otras entidades</v>
      </c>
      <c r="E23" s="139">
        <f>Probabilidad!C13</f>
        <v>1000</v>
      </c>
      <c r="F23" s="138" t="str">
        <f>Probabilidad!D13</f>
        <v>Alta</v>
      </c>
      <c r="G23" s="142">
        <f t="shared" ref="G23" si="1">IF(F23="MUY Baja",20%,IF(F23="Baja",40%,IF(F23="Media",60%,IF(F23="Alta",80%,IF(F23="Muy Alta",100%,"")))))</f>
        <v>0.8</v>
      </c>
      <c r="H23" s="138" t="str">
        <f>Probabilidad!E13</f>
        <v>Mayor</v>
      </c>
      <c r="I23" s="139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>Diseñar y aplicar controles sobre la gestión contable en general.</v>
      </c>
      <c r="L23" s="42" t="str">
        <f>'Diseño de Controles'!E10</f>
        <v>Preventivo</v>
      </c>
      <c r="M23" s="223" t="str">
        <f>'Diseño de Controles'!G10</f>
        <v>Secretario de hacienda/ Contador</v>
      </c>
      <c r="N23" s="223" t="str">
        <f>'Diseño de Controles'!H10</f>
        <v>Permanente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Con registro</v>
      </c>
      <c r="T23" s="221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MEDIA</v>
      </c>
      <c r="U23" s="222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222" t="str">
        <f>IF(OR(T23=0,U23=0),"",INDEX('Mapa de Calor'!$D$5:$H$9,(MATCH(T23,'Mapa de Calor'!$B$5:$B$9,0)),MATCH(U23,'Mapa de Calor'!$D$10:$H$10,0)))</f>
        <v>Alto</v>
      </c>
      <c r="W23" s="88"/>
    </row>
    <row r="24" spans="1:23" ht="137.25" customHeight="1" x14ac:dyDescent="0.2">
      <c r="A24" s="140"/>
      <c r="B24" s="141"/>
      <c r="C24" s="50" t="str">
        <f>'Descripción del Riesgo'!E15</f>
        <v>Ausencia de mecanismos de control y monitoreo a los reportes de información que deben presentarse a otras entidades y organismos de control</v>
      </c>
      <c r="D24" s="141"/>
      <c r="E24" s="139"/>
      <c r="F24" s="138"/>
      <c r="G24" s="142"/>
      <c r="H24" s="138"/>
      <c r="I24" s="139"/>
      <c r="J24" s="41" t="str">
        <f>'Diseño de Controles'!D11</f>
        <v>Reducir</v>
      </c>
      <c r="K24" s="54" t="str">
        <f>'Diseño de Controles'!F11</f>
        <v>Diseñar un cronograma  de reportes e informes que se deben presentar a los entes de control y  entidades externas</v>
      </c>
      <c r="L24" s="42" t="str">
        <f>'Diseño de Controles'!E11</f>
        <v>Preventivo</v>
      </c>
      <c r="M24" s="223" t="str">
        <f>'Diseño de Controles'!G11</f>
        <v>Contador / Secretario de hacienda</v>
      </c>
      <c r="N24" s="223" t="str">
        <f>'Diseño de Controles'!H11</f>
        <v>Marzo de 2023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Continua</v>
      </c>
      <c r="S24" s="42" t="str">
        <f>Análisis_de_controles!M11</f>
        <v>Con registro</v>
      </c>
      <c r="T24" s="221"/>
      <c r="U24" s="222"/>
      <c r="V24" s="222"/>
      <c r="W24" s="88"/>
    </row>
    <row r="25" spans="1:23" ht="15.75" x14ac:dyDescent="0.2">
      <c r="A25" s="140"/>
      <c r="B25" s="141"/>
      <c r="C25" s="50">
        <f>'Descripción del Riesgo'!E16</f>
        <v>0</v>
      </c>
      <c r="D25" s="141"/>
      <c r="E25" s="139"/>
      <c r="F25" s="138"/>
      <c r="G25" s="142"/>
      <c r="H25" s="138"/>
      <c r="I25" s="139"/>
      <c r="J25" s="41"/>
      <c r="K25" s="54"/>
      <c r="L25" s="42"/>
      <c r="M25" s="223"/>
      <c r="N25" s="223"/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1"/>
      <c r="U25" s="222"/>
      <c r="V25" s="222"/>
      <c r="W25" s="88"/>
    </row>
    <row r="26" spans="1:23" ht="47.25" x14ac:dyDescent="0.2">
      <c r="A26" s="140">
        <v>4</v>
      </c>
      <c r="B26" s="141" t="str">
        <f>'Descripción del Riesgo'!C17</f>
        <v xml:space="preserve">Afectación de asignaciones presupuestales que no correspondan con el objeto u obligacion </v>
      </c>
      <c r="C26" s="50" t="str">
        <f>'Descripción del Riesgo'!E17</f>
        <v>Incumplimiento en la planificación presupuestal  de ingresos y gastos.</v>
      </c>
      <c r="D26" s="141" t="str">
        <f>'Descripción del Riesgo'!F17</f>
        <v>1-  Investigaciones disciplinarias y penales                    2- Incumplimiento de objetivos y metas institucionales                                                                         3- Pérdida de autoridad y de la  imagen de la empresa,                                                                                 4- Incumplimiento del plan mensualizado de caja                                                                                      5- Desconfianza ciudadana.                                                        6. Afectación de la información presupuestal de la entidad.</v>
      </c>
      <c r="E26" s="139">
        <f>Probabilidad!C14</f>
        <v>500</v>
      </c>
      <c r="F26" s="138" t="str">
        <f>Probabilidad!D14</f>
        <v>Media</v>
      </c>
      <c r="G26" s="142">
        <f t="shared" ref="G26" si="2">IF(F26="MUY Baja",20%,IF(F26="Baja",40%,IF(F26="Media",60%,IF(F26="Alta",80%,IF(F26="Muy Alta",100%,"")))))</f>
        <v>0.6</v>
      </c>
      <c r="H26" s="138" t="str">
        <f>Probabilidad!E14</f>
        <v>Moderado</v>
      </c>
      <c r="I26" s="139" t="str">
        <f>IF(OR(F26=0,H26=0),"",INDEX('Mapa de Calor'!$D$5:$H$9,(MATCH(Mapa_de_Riesgo!F26:F28,'Mapa de Calor'!$B$5:$B$9,0)),MATCH(Mapa_de_Riesgo!H26:H28,'Mapa de Calor'!$D$10:$H$10,0)))</f>
        <v>Moderado</v>
      </c>
      <c r="J26" s="41" t="str">
        <f>'Diseño de Controles'!D13</f>
        <v>Reducir</v>
      </c>
      <c r="K26" s="54" t="str">
        <f>'Diseño de Controles'!F13</f>
        <v>Diseñar y aplicar controles sobre la gestión presupuestal de la entidad.</v>
      </c>
      <c r="L26" s="42" t="str">
        <f>'Diseño de Controles'!E13</f>
        <v>Preventivo</v>
      </c>
      <c r="M26" s="223" t="str">
        <f>'Diseño de Controles'!G13</f>
        <v>Secretario de hacienda/ Jefe de Presupuesto</v>
      </c>
      <c r="N26" s="223" t="str">
        <f>'Diseño de Controles'!H13</f>
        <v>permanente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1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BAJA</v>
      </c>
      <c r="U26" s="222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Moderado</v>
      </c>
      <c r="V26" s="222" t="str">
        <f>IF(OR(T26=0,U26=0),"",INDEX('Mapa de Calor'!$D$5:$H$9,(MATCH(T26,'Mapa de Calor'!$B$5:$B$9,0)),MATCH(U26,'Mapa de Calor'!$D$10:$H$10,0)))</f>
        <v>Moderado</v>
      </c>
      <c r="W26" s="88"/>
    </row>
    <row r="27" spans="1:23" ht="47.25" x14ac:dyDescent="0.2">
      <c r="A27" s="140"/>
      <c r="B27" s="141"/>
      <c r="C27" s="50" t="str">
        <f>'Descripción del Riesgo'!E18</f>
        <v>Personal sin el conocimiento y preparación  adecuada</v>
      </c>
      <c r="D27" s="141"/>
      <c r="E27" s="139"/>
      <c r="F27" s="138"/>
      <c r="G27" s="142"/>
      <c r="H27" s="138"/>
      <c r="I27" s="139"/>
      <c r="J27" s="41" t="str">
        <f>'Diseño de Controles'!D14</f>
        <v>Reducir</v>
      </c>
      <c r="K27" s="54" t="str">
        <f>'Diseño de Controles'!F14</f>
        <v>Vincular personal  idonéo  que cumpla con el perfil requerido.</v>
      </c>
      <c r="L27" s="42" t="str">
        <f>'Diseño de Controles'!E14</f>
        <v>Preventivo</v>
      </c>
      <c r="M27" s="223" t="str">
        <f>'Diseño de Controles'!G14</f>
        <v>Secretario der hacienda /Talento Humano</v>
      </c>
      <c r="N27" s="223" t="str">
        <f>'Diseño de Controles'!H14</f>
        <v>permanente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221"/>
      <c r="U27" s="222"/>
      <c r="V27" s="222"/>
      <c r="W27" s="88"/>
    </row>
    <row r="28" spans="1:23" ht="30" customHeight="1" x14ac:dyDescent="0.2">
      <c r="A28" s="140"/>
      <c r="B28" s="141"/>
      <c r="C28" s="50" t="str">
        <f>'Descripción del Riesgo'!E19</f>
        <v>Deficientes controles internos</v>
      </c>
      <c r="D28" s="141"/>
      <c r="E28" s="139"/>
      <c r="F28" s="138"/>
      <c r="G28" s="142"/>
      <c r="H28" s="138"/>
      <c r="I28" s="139"/>
      <c r="J28" s="41" t="str">
        <f>'Diseño de Controles'!D15</f>
        <v>Reducir</v>
      </c>
      <c r="K28" s="54" t="str">
        <f>'Diseño de Controles'!F15</f>
        <v>Verificar que la asignación presupuestal corresponda con la naturaleza y características de la obligación a cubrir</v>
      </c>
      <c r="L28" s="42" t="str">
        <f>'Diseño de Controles'!E15</f>
        <v>Preventivo</v>
      </c>
      <c r="M28" s="223" t="str">
        <f>'Diseño de Controles'!G15</f>
        <v>Secretario de hacienda/ Jefe de Presupuesto</v>
      </c>
      <c r="N28" s="223" t="str">
        <f>'Diseño de Controles'!H15</f>
        <v>permanente</v>
      </c>
      <c r="O28" s="42" t="str">
        <f>Análisis_de_controles!G15</f>
        <v>Manual</v>
      </c>
      <c r="P28" s="42"/>
      <c r="Q28" s="42" t="str">
        <f>Análisis_de_controles!I15</f>
        <v>Documentado</v>
      </c>
      <c r="R28" s="42" t="str">
        <f>Análisis_de_controles!K15</f>
        <v>Continua</v>
      </c>
      <c r="S28" s="42" t="str">
        <f>Análisis_de_controles!M15</f>
        <v>Con registro</v>
      </c>
      <c r="T28" s="221"/>
      <c r="U28" s="222"/>
      <c r="V28" s="222"/>
      <c r="W28" s="88"/>
    </row>
    <row r="29" spans="1:23" ht="15" x14ac:dyDescent="0.2">
      <c r="A29" s="140">
        <v>5</v>
      </c>
      <c r="B29" s="141">
        <f>'Descripción del Riesgo'!C20</f>
        <v>0</v>
      </c>
      <c r="C29" s="50">
        <f>'Descripción del Riesgo'!E20</f>
        <v>0</v>
      </c>
      <c r="D29" s="141">
        <f>'Descripción del Riesgo'!F20</f>
        <v>0</v>
      </c>
      <c r="E29" s="139">
        <f>Probabilidad!C15</f>
        <v>0</v>
      </c>
      <c r="F29" s="138">
        <f>Probabilidad!D15</f>
        <v>0</v>
      </c>
      <c r="G29" s="142" t="str">
        <f t="shared" ref="G29" si="3">IF(F29="MUY Baja",20%,IF(F29="Baja",40%,IF(F29="Media",60%,IF(F29="Alta",80%,IF(F29="Muy Alta",100%,"")))))</f>
        <v/>
      </c>
      <c r="H29" s="138">
        <f>Probabilidad!E15</f>
        <v>0</v>
      </c>
      <c r="I29" s="139" t="str">
        <f>IF(OR(F29=0,H29=0),"",INDEX('Mapa de Calor'!$D$5:$H$9,(MATCH(Mapa_de_Riesgo!F29:F31,'Mapa de Calor'!$B$5:$B$9,0)),MATCH(Mapa_de_Riesgo!H29:H31,'Mapa de Calor'!$D$10:$H$10,0)))</f>
        <v/>
      </c>
      <c r="J29" s="41"/>
      <c r="K29" s="54"/>
      <c r="L29" s="42"/>
      <c r="M29" s="42"/>
      <c r="N29" s="42"/>
      <c r="O29" s="42"/>
      <c r="P29" s="42"/>
      <c r="Q29" s="42"/>
      <c r="R29" s="42"/>
      <c r="S29" s="42"/>
      <c r="T29" s="139"/>
      <c r="U29" s="146"/>
      <c r="V29" s="146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0"/>
      <c r="B30" s="141"/>
      <c r="C30" s="50">
        <f>'Descripción del Riesgo'!E21</f>
        <v>0</v>
      </c>
      <c r="D30" s="141"/>
      <c r="E30" s="139"/>
      <c r="F30" s="138"/>
      <c r="G30" s="142"/>
      <c r="H30" s="138"/>
      <c r="I30" s="139"/>
      <c r="J30" s="41"/>
      <c r="K30" s="54"/>
      <c r="L30" s="42"/>
      <c r="M30" s="42"/>
      <c r="N30" s="42"/>
      <c r="O30" s="42"/>
      <c r="P30" s="42"/>
      <c r="Q30" s="42"/>
      <c r="R30" s="42"/>
      <c r="S30" s="42"/>
      <c r="T30" s="139"/>
      <c r="U30" s="146"/>
      <c r="V30" s="146"/>
      <c r="W30" s="88"/>
    </row>
    <row r="31" spans="1:23" ht="15" x14ac:dyDescent="0.2">
      <c r="A31" s="140"/>
      <c r="B31" s="141"/>
      <c r="C31" s="50">
        <f>'Descripción del Riesgo'!E22</f>
        <v>0</v>
      </c>
      <c r="D31" s="141"/>
      <c r="E31" s="139"/>
      <c r="F31" s="138"/>
      <c r="G31" s="142"/>
      <c r="H31" s="138"/>
      <c r="I31" s="139"/>
      <c r="J31" s="41"/>
      <c r="K31" s="54"/>
      <c r="L31" s="42"/>
      <c r="M31" s="42"/>
      <c r="N31" s="42"/>
      <c r="O31" s="42"/>
      <c r="P31" s="42"/>
      <c r="Q31" s="42"/>
      <c r="R31" s="42"/>
      <c r="S31" s="42"/>
      <c r="T31" s="139"/>
      <c r="U31" s="146"/>
      <c r="V31" s="146"/>
      <c r="W31" s="88"/>
    </row>
    <row r="32" spans="1:23" ht="15" x14ac:dyDescent="0.2">
      <c r="A32" s="140">
        <v>6</v>
      </c>
      <c r="B32" s="141">
        <f>'Descripción del Riesgo'!C23</f>
        <v>0</v>
      </c>
      <c r="C32" s="50">
        <f>'Descripción del Riesgo'!E23</f>
        <v>0</v>
      </c>
      <c r="D32" s="141">
        <f>'Descripción del Riesgo'!F23</f>
        <v>0</v>
      </c>
      <c r="E32" s="139">
        <f>Probabilidad!C16</f>
        <v>0</v>
      </c>
      <c r="F32" s="138">
        <f>Probabilidad!D16</f>
        <v>0</v>
      </c>
      <c r="G32" s="142" t="str">
        <f t="shared" ref="G32" si="4">IF(F32="MUY Baja",20%,IF(F32="Baja",40%,IF(F32="Media",60%,IF(F32="Alta",80%,IF(F32="Muy Alta",100%,"")))))</f>
        <v/>
      </c>
      <c r="H32" s="138">
        <f>Probabilidad!E16</f>
        <v>0</v>
      </c>
      <c r="I32" s="139" t="str">
        <f>IF(OR(F32=0,H32=0),"",INDEX('Mapa de Calor'!$D$5:$H$9,(MATCH(Mapa_de_Riesgo!F32:F34,'Mapa de Calor'!$B$5:$B$9,0)),MATCH(Mapa_de_Riesgo!H32:H34,'Mapa de Calor'!$D$10:$H$10,0)))</f>
        <v/>
      </c>
      <c r="J32" s="41"/>
      <c r="K32" s="54"/>
      <c r="L32" s="42"/>
      <c r="M32" s="42"/>
      <c r="N32" s="42"/>
      <c r="O32" s="42"/>
      <c r="P32" s="42"/>
      <c r="Q32" s="42"/>
      <c r="R32" s="42"/>
      <c r="S32" s="42"/>
      <c r="T32" s="139"/>
      <c r="U32" s="146"/>
      <c r="V32" s="146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0"/>
      <c r="B33" s="141"/>
      <c r="C33" s="50">
        <f>'Descripción del Riesgo'!E24</f>
        <v>0</v>
      </c>
      <c r="D33" s="141"/>
      <c r="E33" s="139"/>
      <c r="F33" s="138"/>
      <c r="G33" s="142"/>
      <c r="H33" s="138"/>
      <c r="I33" s="139"/>
      <c r="J33" s="41"/>
      <c r="K33" s="54"/>
      <c r="L33" s="42"/>
      <c r="M33" s="42"/>
      <c r="N33" s="42"/>
      <c r="O33" s="42"/>
      <c r="P33" s="42"/>
      <c r="Q33" s="42"/>
      <c r="R33" s="42"/>
      <c r="S33" s="42"/>
      <c r="T33" s="139"/>
      <c r="U33" s="146"/>
      <c r="V33" s="146"/>
      <c r="W33" s="88"/>
    </row>
    <row r="34" spans="1:23" ht="15" x14ac:dyDescent="0.2">
      <c r="A34" s="140"/>
      <c r="B34" s="141"/>
      <c r="C34" s="50">
        <f>'Descripción del Riesgo'!E25</f>
        <v>0</v>
      </c>
      <c r="D34" s="141"/>
      <c r="E34" s="139"/>
      <c r="F34" s="138"/>
      <c r="G34" s="142"/>
      <c r="H34" s="138"/>
      <c r="I34" s="139"/>
      <c r="J34" s="41"/>
      <c r="K34" s="54"/>
      <c r="L34" s="42"/>
      <c r="M34" s="42"/>
      <c r="N34" s="42"/>
      <c r="O34" s="42"/>
      <c r="P34" s="42"/>
      <c r="Q34" s="42"/>
      <c r="R34" s="42"/>
      <c r="S34" s="42"/>
      <c r="T34" s="139"/>
      <c r="U34" s="146"/>
      <c r="V34" s="146"/>
      <c r="W34" s="88"/>
    </row>
  </sheetData>
  <sheetProtection algorithmName="SHA-512" hashValue="amQHkYr3Mt/aHmPkRKTK4ydMoGtoSyHGupAnJKLp5YVgCAL7QAZVdvrYGanyZP9tJY6gTlHv2LgToLoYYepbsQ==" saltValue="dkFfz1s37wXwgCySZlPNzA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view="pageBreakPreview" topLeftCell="A13" zoomScale="66" zoomScaleNormal="68" zoomScaleSheetLayoutView="66" workbookViewId="0">
      <selection activeCell="F17" sqref="F17:F19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2.7109375" style="12" customWidth="1"/>
  </cols>
  <sheetData>
    <row r="1" spans="1:6" ht="26.25" customHeight="1" x14ac:dyDescent="0.25">
      <c r="A1" s="155" t="s">
        <v>209</v>
      </c>
      <c r="B1" s="156"/>
      <c r="C1" s="156"/>
      <c r="D1" s="156"/>
      <c r="E1" s="156"/>
      <c r="F1" s="156"/>
    </row>
    <row r="2" spans="1:6" ht="123" customHeight="1" x14ac:dyDescent="0.25">
      <c r="A2" s="156"/>
      <c r="B2" s="156"/>
      <c r="C2" s="156"/>
      <c r="D2" s="156"/>
      <c r="E2" s="156"/>
      <c r="F2" s="156"/>
    </row>
    <row r="3" spans="1:6" ht="18" customHeight="1" x14ac:dyDescent="0.25">
      <c r="A3" s="156"/>
      <c r="B3" s="156"/>
      <c r="C3" s="156"/>
      <c r="D3" s="156"/>
      <c r="E3" s="156"/>
      <c r="F3" s="156"/>
    </row>
    <row r="4" spans="1:6" ht="5.25" customHeight="1" x14ac:dyDescent="0.25">
      <c r="A4" s="156"/>
      <c r="B4" s="156"/>
      <c r="C4" s="156"/>
      <c r="D4" s="156"/>
      <c r="E4" s="156"/>
      <c r="F4" s="156"/>
    </row>
    <row r="5" spans="1:6" ht="30" customHeight="1" x14ac:dyDescent="0.25">
      <c r="A5" s="157" t="s">
        <v>27</v>
      </c>
      <c r="B5" s="180" t="s">
        <v>124</v>
      </c>
      <c r="C5" s="180"/>
      <c r="D5" s="180"/>
      <c r="E5" s="180"/>
      <c r="F5" s="180"/>
    </row>
    <row r="6" spans="1:6" ht="8.25" customHeight="1" x14ac:dyDescent="0.25">
      <c r="A6" s="158"/>
      <c r="B6" s="160"/>
      <c r="C6" s="161"/>
      <c r="D6" s="161"/>
      <c r="E6" s="161"/>
      <c r="F6" s="162"/>
    </row>
    <row r="7" spans="1:6" ht="48.75" customHeight="1" x14ac:dyDescent="0.25">
      <c r="A7" s="159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79.5" customHeight="1" x14ac:dyDescent="0.25">
      <c r="A8" s="163" t="s">
        <v>216</v>
      </c>
      <c r="B8" s="165">
        <v>1</v>
      </c>
      <c r="C8" s="175" t="s">
        <v>217</v>
      </c>
      <c r="D8" s="99">
        <v>1</v>
      </c>
      <c r="E8" s="54" t="s">
        <v>247</v>
      </c>
      <c r="F8" s="172" t="s">
        <v>248</v>
      </c>
    </row>
    <row r="9" spans="1:6" ht="72.75" customHeight="1" x14ac:dyDescent="0.25">
      <c r="A9" s="164"/>
      <c r="B9" s="165"/>
      <c r="C9" s="176"/>
      <c r="D9" s="99">
        <v>2</v>
      </c>
      <c r="E9" s="54" t="s">
        <v>221</v>
      </c>
      <c r="F9" s="174"/>
    </row>
    <row r="10" spans="1:6" ht="15" customHeight="1" x14ac:dyDescent="0.25">
      <c r="A10" s="164"/>
      <c r="B10" s="165"/>
      <c r="C10" s="177"/>
      <c r="D10" s="99">
        <v>3</v>
      </c>
      <c r="E10" s="54"/>
      <c r="F10" s="54"/>
    </row>
    <row r="11" spans="1:6" ht="45" x14ac:dyDescent="0.25">
      <c r="A11" s="164"/>
      <c r="B11" s="165">
        <v>2</v>
      </c>
      <c r="C11" s="166" t="s">
        <v>218</v>
      </c>
      <c r="D11" s="103">
        <v>1</v>
      </c>
      <c r="E11" s="54" t="s">
        <v>222</v>
      </c>
      <c r="F11" s="172" t="s">
        <v>230</v>
      </c>
    </row>
    <row r="12" spans="1:6" ht="30" customHeight="1" x14ac:dyDescent="0.25">
      <c r="A12" s="164"/>
      <c r="B12" s="165"/>
      <c r="C12" s="167"/>
      <c r="D12" s="103">
        <v>2</v>
      </c>
      <c r="E12" s="54" t="s">
        <v>223</v>
      </c>
      <c r="F12" s="173"/>
    </row>
    <row r="13" spans="1:6" x14ac:dyDescent="0.25">
      <c r="A13" s="164"/>
      <c r="B13" s="165"/>
      <c r="C13" s="168"/>
      <c r="D13" s="103">
        <v>3</v>
      </c>
      <c r="E13" s="54"/>
      <c r="F13" s="174"/>
    </row>
    <row r="14" spans="1:6" ht="108.75" customHeight="1" x14ac:dyDescent="0.25">
      <c r="A14" s="164"/>
      <c r="B14" s="165">
        <v>3</v>
      </c>
      <c r="C14" s="175" t="s">
        <v>219</v>
      </c>
      <c r="D14" s="103">
        <v>1</v>
      </c>
      <c r="E14" s="102" t="s">
        <v>224</v>
      </c>
      <c r="F14" s="178" t="s">
        <v>229</v>
      </c>
    </row>
    <row r="15" spans="1:6" ht="120" customHeight="1" x14ac:dyDescent="0.25">
      <c r="A15" s="164"/>
      <c r="B15" s="165"/>
      <c r="C15" s="176"/>
      <c r="D15" s="103">
        <v>2</v>
      </c>
      <c r="E15" s="102" t="s">
        <v>225</v>
      </c>
      <c r="F15" s="179"/>
    </row>
    <row r="16" spans="1:6" ht="15" customHeight="1" x14ac:dyDescent="0.25">
      <c r="A16" s="164"/>
      <c r="B16" s="165"/>
      <c r="C16" s="177"/>
      <c r="D16" s="103">
        <v>3</v>
      </c>
      <c r="E16" s="102"/>
      <c r="F16" s="102"/>
    </row>
    <row r="17" spans="1:6" ht="74.25" customHeight="1" x14ac:dyDescent="0.25">
      <c r="A17" s="164"/>
      <c r="B17" s="165">
        <v>4</v>
      </c>
      <c r="C17" s="175" t="s">
        <v>220</v>
      </c>
      <c r="D17" s="103">
        <v>1</v>
      </c>
      <c r="E17" s="102" t="s">
        <v>226</v>
      </c>
      <c r="F17" s="178" t="s">
        <v>249</v>
      </c>
    </row>
    <row r="18" spans="1:6" ht="36.75" customHeight="1" x14ac:dyDescent="0.25">
      <c r="A18" s="164"/>
      <c r="B18" s="165"/>
      <c r="C18" s="176"/>
      <c r="D18" s="103">
        <v>2</v>
      </c>
      <c r="E18" s="102" t="s">
        <v>227</v>
      </c>
      <c r="F18" s="181"/>
    </row>
    <row r="19" spans="1:6" ht="28.5" customHeight="1" x14ac:dyDescent="0.25">
      <c r="A19" s="164"/>
      <c r="B19" s="165"/>
      <c r="C19" s="177"/>
      <c r="D19" s="103">
        <v>3</v>
      </c>
      <c r="E19" s="102" t="s">
        <v>228</v>
      </c>
      <c r="F19" s="179"/>
    </row>
    <row r="20" spans="1:6" ht="39.950000000000003" customHeight="1" x14ac:dyDescent="0.25">
      <c r="A20" s="164"/>
      <c r="B20" s="165">
        <v>5</v>
      </c>
      <c r="C20" s="166"/>
      <c r="D20" s="53">
        <v>1</v>
      </c>
      <c r="E20" s="104"/>
      <c r="F20" s="169"/>
    </row>
    <row r="21" spans="1:6" ht="39.950000000000003" customHeight="1" x14ac:dyDescent="0.25">
      <c r="A21" s="164"/>
      <c r="B21" s="165"/>
      <c r="C21" s="167"/>
      <c r="D21" s="53">
        <v>2</v>
      </c>
      <c r="E21" s="104"/>
      <c r="F21" s="170"/>
    </row>
    <row r="22" spans="1:6" ht="39.950000000000003" customHeight="1" x14ac:dyDescent="0.25">
      <c r="A22" s="164"/>
      <c r="B22" s="165"/>
      <c r="C22" s="168"/>
      <c r="D22" s="53">
        <v>3</v>
      </c>
      <c r="E22" s="104"/>
      <c r="F22" s="171"/>
    </row>
    <row r="23" spans="1:6" ht="39.950000000000003" customHeight="1" x14ac:dyDescent="0.25">
      <c r="A23" s="164"/>
      <c r="B23" s="165">
        <v>6</v>
      </c>
      <c r="C23" s="166"/>
      <c r="D23" s="53">
        <v>1</v>
      </c>
      <c r="E23" s="54"/>
      <c r="F23" s="54"/>
    </row>
    <row r="24" spans="1:6" ht="39.950000000000003" customHeight="1" x14ac:dyDescent="0.25">
      <c r="A24" s="164"/>
      <c r="B24" s="165"/>
      <c r="C24" s="167"/>
      <c r="D24" s="53">
        <v>2</v>
      </c>
      <c r="E24" s="127"/>
      <c r="F24" s="127"/>
    </row>
    <row r="25" spans="1:6" ht="39.950000000000003" customHeight="1" x14ac:dyDescent="0.25">
      <c r="A25" s="164"/>
      <c r="B25" s="165"/>
      <c r="C25" s="168"/>
      <c r="D25" s="53">
        <v>3</v>
      </c>
      <c r="E25" s="127"/>
      <c r="F25" s="127"/>
    </row>
  </sheetData>
  <sheetProtection algorithmName="SHA-512" hashValue="4H0qnczHlbChOE33rjeiisobOLKpkFzZSVXaPYkOXBngElNriB/w4xnEc5KZgC3JYskAcs+NSzLeZxZO3bbahg==" saltValue="zdVgOos+bU01+wJf2vvq0Q==" spinCount="100000" sheet="1" objects="1" scenarios="1"/>
  <mergeCells count="22">
    <mergeCell ref="F17:F19"/>
    <mergeCell ref="F8:F9"/>
    <mergeCell ref="F14:F15"/>
    <mergeCell ref="B5:F5"/>
    <mergeCell ref="C8:C10"/>
    <mergeCell ref="B8:B10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  <mergeCell ref="B17:B19"/>
    <mergeCell ref="C17:C19"/>
  </mergeCells>
  <pageMargins left="0.31496062992125984" right="1.299212598425197" top="0.15748031496062992" bottom="0.15748031496062992" header="0.31496062992125984" footer="0.31496062992125984"/>
  <pageSetup paperSize="5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C1" zoomScale="33" zoomScaleNormal="71" zoomScaleSheetLayoutView="33" workbookViewId="0">
      <selection activeCell="Y13" sqref="Y13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0" t="s">
        <v>211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15" x14ac:dyDescent="0.2">
      <c r="A2" s="190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</row>
    <row r="3" spans="1:15" x14ac:dyDescent="0.2">
      <c r="A3" s="190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15" x14ac:dyDescent="0.2">
      <c r="A4" s="190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15" x14ac:dyDescent="0.2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15" ht="27.75" customHeight="1" x14ac:dyDescent="0.2">
      <c r="A6" s="188" t="s">
        <v>203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</row>
    <row r="7" spans="1:15" x14ac:dyDescent="0.2">
      <c r="A7" s="192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5" x14ac:dyDescent="0.2">
      <c r="A8" s="192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</row>
    <row r="9" spans="1:15" ht="27.75" customHeight="1" x14ac:dyDescent="0.2">
      <c r="A9" s="185" t="s">
        <v>202</v>
      </c>
      <c r="B9" s="186"/>
      <c r="C9" s="186"/>
      <c r="D9" s="186"/>
      <c r="E9" s="187"/>
      <c r="F9" s="183"/>
      <c r="G9" s="194" t="s">
        <v>142</v>
      </c>
      <c r="H9" s="194"/>
      <c r="I9" s="194"/>
      <c r="J9" s="122"/>
      <c r="K9" s="194" t="s">
        <v>143</v>
      </c>
      <c r="L9" s="194"/>
      <c r="M9" s="194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4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Hacer pagos sin el lleno de los requisitos legales e internos</v>
      </c>
      <c r="C11" s="68">
        <v>500</v>
      </c>
      <c r="D11" s="43" t="str">
        <f>IF(C11&lt;=2,"Muy Baja",IF(C11&lt;=24,"Baja",IF(C11&lt;=500,"Media",IF(C11&lt;=5000,"Alta",IF(C11&gt;5000,"Muy Alta","")))))</f>
        <v>Media</v>
      </c>
      <c r="E11" s="43" t="s">
        <v>200</v>
      </c>
      <c r="F11" s="184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1" t="s">
        <v>156</v>
      </c>
    </row>
    <row r="12" spans="1:15" ht="77.25" customHeight="1" x14ac:dyDescent="0.2">
      <c r="A12" s="40">
        <v>2</v>
      </c>
      <c r="B12" s="11" t="str">
        <f>'Descripción del Riesgo'!C11</f>
        <v xml:space="preserve">Retrasos o incumplimiento de pagos en general, y del giro de retención en la fuente y de deducciones </v>
      </c>
      <c r="C12" s="68">
        <v>200</v>
      </c>
      <c r="D12" s="43" t="str">
        <f t="shared" ref="D12:D14" si="0">IF(C12&lt;=2,"Muy Baja",IF(C12&lt;=24,"Baja",IF(C12&lt;=500,"Media",IF(C12&lt;=5000,"Alta",IF(C12&gt;5000,"Muy Alta","")))))</f>
        <v>Media</v>
      </c>
      <c r="E12" s="43" t="s">
        <v>17</v>
      </c>
      <c r="F12" s="184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1" t="s">
        <v>31</v>
      </c>
    </row>
    <row r="13" spans="1:15" ht="102" customHeight="1" x14ac:dyDescent="0.2">
      <c r="A13" s="40">
        <v>3</v>
      </c>
      <c r="B13" s="11" t="str">
        <f>'Descripción del Riesgo'!C14</f>
        <v xml:space="preserve">Registros contables extemporaáneos o inadecuados </v>
      </c>
      <c r="C13" s="68">
        <v>1000</v>
      </c>
      <c r="D13" s="43" t="str">
        <f t="shared" si="0"/>
        <v>Alta</v>
      </c>
      <c r="E13" s="43" t="s">
        <v>17</v>
      </c>
      <c r="F13" s="184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1" t="s">
        <v>16</v>
      </c>
    </row>
    <row r="14" spans="1:15" ht="89.25" customHeight="1" x14ac:dyDescent="0.2">
      <c r="A14" s="40">
        <v>4</v>
      </c>
      <c r="B14" s="11" t="str">
        <f>'Descripción del Riesgo'!C17</f>
        <v xml:space="preserve">Afectación de asignaciones presupuestales que no correspondan con el objeto u obligacion </v>
      </c>
      <c r="C14" s="68">
        <v>500</v>
      </c>
      <c r="D14" s="43" t="str">
        <f t="shared" si="0"/>
        <v>Media</v>
      </c>
      <c r="E14" s="43" t="s">
        <v>16</v>
      </c>
      <c r="F14" s="184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1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4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1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4"/>
      <c r="G16" s="182"/>
      <c r="H16" s="182"/>
      <c r="I16" s="182"/>
    </row>
  </sheetData>
  <sheetProtection algorithmName="SHA-512" hashValue="lK1gxFOa8N2EutR0die2+ONXDUPOHFuQFo09GzDk7hvT/RaBZ7ABmQCvOpRT0Pgc7tObHMoucSJetySePpsSzA==" saltValue="NYL8utFD785d2CxZ05P91A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8" t="s">
        <v>212</v>
      </c>
      <c r="C1" s="198"/>
      <c r="D1" s="198"/>
      <c r="E1" s="198"/>
      <c r="F1" s="198"/>
      <c r="G1" s="198"/>
      <c r="H1" s="198"/>
    </row>
    <row r="3" spans="2:12" ht="15.75" customHeight="1" x14ac:dyDescent="0.25">
      <c r="B3" s="195" t="s">
        <v>32</v>
      </c>
      <c r="C3" s="195"/>
      <c r="D3" s="195"/>
      <c r="E3" s="195"/>
      <c r="F3" s="195"/>
      <c r="G3" s="195"/>
      <c r="H3" s="195"/>
    </row>
    <row r="4" spans="2:12" ht="15" customHeight="1" x14ac:dyDescent="0.25">
      <c r="B4" s="13" t="s">
        <v>10</v>
      </c>
      <c r="C4" s="13" t="s">
        <v>15</v>
      </c>
      <c r="D4" s="196" t="s">
        <v>33</v>
      </c>
      <c r="E4" s="196"/>
      <c r="F4" s="196"/>
      <c r="G4" s="196"/>
      <c r="H4" s="196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7" t="s">
        <v>11</v>
      </c>
      <c r="C10" s="197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7" t="s">
        <v>15</v>
      </c>
      <c r="C11" s="197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IDZ6Lbe0rQbttuBiVUz3pMoK2RI6XJ1TEMMLUgyA41o9tTuF494V1DcZjRxs6rQwkQF6jJXLChckaPx6pAReuQ==" saltValue="D6rxBc55DRmSqwtsdpFKMw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7" zoomScale="64" zoomScaleNormal="73" zoomScaleSheetLayoutView="64" workbookViewId="0">
      <selection activeCell="H11" sqref="H11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26.5703125" customWidth="1"/>
    <col min="8" max="8" width="25.5703125" style="39" customWidth="1"/>
  </cols>
  <sheetData>
    <row r="1" spans="1:9" ht="33.75" customHeight="1" x14ac:dyDescent="0.25">
      <c r="A1" s="200" t="s">
        <v>119</v>
      </c>
      <c r="B1" s="200"/>
      <c r="C1" s="200"/>
      <c r="D1" s="200"/>
      <c r="E1" s="200"/>
      <c r="F1" s="200"/>
      <c r="G1" s="200"/>
      <c r="H1" s="200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49.5" customHeight="1" x14ac:dyDescent="0.25">
      <c r="A4" s="199">
        <v>1</v>
      </c>
      <c r="B4" s="141" t="str">
        <f>'Descripción del Riesgo'!C8</f>
        <v>Hacer pagos sin el lleno de los requisitos legales e internos</v>
      </c>
      <c r="C4" s="54" t="str">
        <f>'Descripción del Riesgo'!E8</f>
        <v>Deficientes mecanismos de control  y verificacion de soportes de pago</v>
      </c>
      <c r="D4" s="16" t="s">
        <v>126</v>
      </c>
      <c r="E4" s="42" t="s">
        <v>3</v>
      </c>
      <c r="F4" s="54" t="s">
        <v>231</v>
      </c>
      <c r="G4" s="221" t="s">
        <v>232</v>
      </c>
      <c r="H4" s="223" t="s">
        <v>213</v>
      </c>
    </row>
    <row r="5" spans="1:9" ht="66.75" customHeight="1" x14ac:dyDescent="0.25">
      <c r="A5" s="199"/>
      <c r="B5" s="141"/>
      <c r="C5" s="54" t="str">
        <f>'Descripción del Riesgo'!E9</f>
        <v>Ambición, afan de lucro</v>
      </c>
      <c r="D5" s="16" t="s">
        <v>126</v>
      </c>
      <c r="E5" s="101" t="s">
        <v>3</v>
      </c>
      <c r="F5" s="54" t="s">
        <v>233</v>
      </c>
      <c r="G5" s="221"/>
      <c r="H5" s="223" t="s">
        <v>214</v>
      </c>
    </row>
    <row r="6" spans="1:9" ht="15.75" x14ac:dyDescent="0.25">
      <c r="A6" s="199"/>
      <c r="B6" s="141"/>
      <c r="C6" s="54"/>
      <c r="D6" s="224"/>
      <c r="E6" s="101"/>
      <c r="F6" s="54"/>
      <c r="G6" s="221"/>
      <c r="H6" s="223"/>
    </row>
    <row r="7" spans="1:9" ht="59.25" customHeight="1" x14ac:dyDescent="0.25">
      <c r="A7" s="199">
        <v>2</v>
      </c>
      <c r="B7" s="141" t="str">
        <f>'Descripción del Riesgo'!C11</f>
        <v xml:space="preserve">Retrasos o incumplimiento de pagos en general, y del giro de retención en la fuente y de deducciones </v>
      </c>
      <c r="C7" s="54" t="str">
        <f>'Descripción del Riesgo'!E11</f>
        <v>Trámite extemporaneo de descuentos de ley, de libranzas y de sumas retenidas por impuestos de carácter nacional</v>
      </c>
      <c r="D7" s="16" t="s">
        <v>126</v>
      </c>
      <c r="E7" s="101" t="s">
        <v>3</v>
      </c>
      <c r="F7" s="54" t="s">
        <v>234</v>
      </c>
      <c r="G7" s="221" t="s">
        <v>235</v>
      </c>
      <c r="H7" s="223" t="s">
        <v>250</v>
      </c>
    </row>
    <row r="8" spans="1:9" ht="81" customHeight="1" x14ac:dyDescent="0.25">
      <c r="A8" s="199"/>
      <c r="B8" s="141"/>
      <c r="C8" s="54" t="str">
        <f>'Descripción del Riesgo'!E12</f>
        <v>Descuido</v>
      </c>
      <c r="D8" s="16" t="s">
        <v>126</v>
      </c>
      <c r="E8" s="101" t="s">
        <v>3</v>
      </c>
      <c r="F8" s="54" t="s">
        <v>236</v>
      </c>
      <c r="G8" s="221"/>
      <c r="H8" s="223" t="s">
        <v>214</v>
      </c>
    </row>
    <row r="9" spans="1:9" ht="15.75" x14ac:dyDescent="0.25">
      <c r="A9" s="199"/>
      <c r="B9" s="141"/>
      <c r="C9" s="54">
        <f>'Descripción del Riesgo'!E13</f>
        <v>0</v>
      </c>
      <c r="D9" s="224"/>
      <c r="E9" s="101"/>
      <c r="F9" s="54"/>
      <c r="G9" s="221"/>
      <c r="H9" s="223"/>
    </row>
    <row r="10" spans="1:9" ht="29.25" customHeight="1" x14ac:dyDescent="0.25">
      <c r="A10" s="199">
        <v>3</v>
      </c>
      <c r="B10" s="141" t="str">
        <f>'Descripción del Riesgo'!C14</f>
        <v xml:space="preserve">Registros contables extemporaáneos o inadecuados </v>
      </c>
      <c r="C10" s="54" t="str">
        <f>'Descripción del Riesgo'!E14</f>
        <v>Desconocimiento u omision en la aplicación de los procedimientos y parámetros de contabilidad pública</v>
      </c>
      <c r="D10" s="16" t="s">
        <v>126</v>
      </c>
      <c r="E10" s="101" t="s">
        <v>3</v>
      </c>
      <c r="F10" s="102" t="s">
        <v>237</v>
      </c>
      <c r="G10" s="223" t="s">
        <v>238</v>
      </c>
      <c r="H10" s="223" t="s">
        <v>213</v>
      </c>
    </row>
    <row r="11" spans="1:9" ht="64.5" customHeight="1" x14ac:dyDescent="0.25">
      <c r="A11" s="199"/>
      <c r="B11" s="141"/>
      <c r="C11" s="54" t="str">
        <f>'Descripción del Riesgo'!E15</f>
        <v>Ausencia de mecanismos de control y monitoreo a los reportes de información que deben presentarse a otras entidades y organismos de control</v>
      </c>
      <c r="D11" s="16" t="s">
        <v>126</v>
      </c>
      <c r="E11" s="101" t="s">
        <v>3</v>
      </c>
      <c r="F11" s="54" t="s">
        <v>239</v>
      </c>
      <c r="G11" s="223" t="s">
        <v>240</v>
      </c>
      <c r="H11" s="223" t="s">
        <v>215</v>
      </c>
    </row>
    <row r="12" spans="1:9" ht="7.5" customHeight="1" x14ac:dyDescent="0.25">
      <c r="A12" s="199"/>
      <c r="B12" s="141"/>
      <c r="C12" s="54">
        <f>'Descripción del Riesgo'!E16</f>
        <v>0</v>
      </c>
      <c r="D12" s="224"/>
      <c r="E12" s="101"/>
      <c r="F12" s="102"/>
      <c r="G12" s="223"/>
      <c r="H12" s="223"/>
    </row>
    <row r="13" spans="1:9" ht="51" customHeight="1" x14ac:dyDescent="0.25">
      <c r="A13" s="199">
        <v>4</v>
      </c>
      <c r="B13" s="141" t="str">
        <f>'Descripción del Riesgo'!C17</f>
        <v xml:space="preserve">Afectación de asignaciones presupuestales que no correspondan con el objeto u obligacion </v>
      </c>
      <c r="C13" s="54" t="str">
        <f>'Descripción del Riesgo'!E17</f>
        <v>Incumplimiento en la planificación presupuestal  de ingresos y gastos.</v>
      </c>
      <c r="D13" s="16" t="s">
        <v>126</v>
      </c>
      <c r="E13" s="101" t="s">
        <v>3</v>
      </c>
      <c r="F13" s="102" t="s">
        <v>241</v>
      </c>
      <c r="G13" s="223" t="s">
        <v>242</v>
      </c>
      <c r="H13" s="223" t="s">
        <v>243</v>
      </c>
    </row>
    <row r="14" spans="1:9" ht="53.25" customHeight="1" x14ac:dyDescent="0.25">
      <c r="A14" s="199"/>
      <c r="B14" s="141"/>
      <c r="C14" s="54" t="str">
        <f>'Descripción del Riesgo'!E18</f>
        <v>Personal sin el conocimiento y preparación  adecuada</v>
      </c>
      <c r="D14" s="16" t="s">
        <v>126</v>
      </c>
      <c r="E14" s="101" t="s">
        <v>3</v>
      </c>
      <c r="F14" s="130" t="s">
        <v>244</v>
      </c>
      <c r="G14" s="223" t="s">
        <v>245</v>
      </c>
      <c r="H14" s="223" t="s">
        <v>243</v>
      </c>
    </row>
    <row r="15" spans="1:9" ht="63.75" customHeight="1" x14ac:dyDescent="0.25">
      <c r="A15" s="199"/>
      <c r="B15" s="141"/>
      <c r="C15" s="54" t="str">
        <f>'Descripción del Riesgo'!E19</f>
        <v>Deficientes controles internos</v>
      </c>
      <c r="D15" s="16" t="s">
        <v>126</v>
      </c>
      <c r="E15" s="101" t="s">
        <v>3</v>
      </c>
      <c r="F15" s="130" t="s">
        <v>246</v>
      </c>
      <c r="G15" s="223" t="s">
        <v>242</v>
      </c>
      <c r="H15" s="223" t="s">
        <v>243</v>
      </c>
    </row>
    <row r="16" spans="1:9" x14ac:dyDescent="0.25">
      <c r="A16" s="199">
        <v>5</v>
      </c>
      <c r="B16" s="141">
        <f>'Descripción del Riesgo'!C20</f>
        <v>0</v>
      </c>
      <c r="C16" s="54">
        <f>'Descripción del Riesgo'!E20</f>
        <v>0</v>
      </c>
      <c r="D16" s="224"/>
      <c r="E16" s="42"/>
      <c r="F16" s="113"/>
      <c r="G16" s="101"/>
      <c r="H16" s="123"/>
    </row>
    <row r="17" spans="1:8" ht="39.950000000000003" customHeight="1" x14ac:dyDescent="0.25">
      <c r="A17" s="199"/>
      <c r="B17" s="141"/>
      <c r="C17" s="54">
        <f>'Descripción del Riesgo'!E21</f>
        <v>0</v>
      </c>
      <c r="D17" s="224"/>
      <c r="E17" s="42"/>
      <c r="F17" s="113"/>
      <c r="G17" s="101"/>
      <c r="H17" s="123"/>
    </row>
    <row r="18" spans="1:8" x14ac:dyDescent="0.25">
      <c r="A18" s="199"/>
      <c r="B18" s="141"/>
      <c r="C18" s="54">
        <f>'Descripción del Riesgo'!E22</f>
        <v>0</v>
      </c>
      <c r="D18" s="224"/>
      <c r="E18" s="42"/>
      <c r="F18" s="127"/>
      <c r="G18" s="56"/>
      <c r="H18" s="56"/>
    </row>
    <row r="19" spans="1:8" ht="39.950000000000003" customHeight="1" x14ac:dyDescent="0.25">
      <c r="A19" s="199">
        <v>6</v>
      </c>
      <c r="B19" s="141">
        <f>'Descripción del Riesgo'!C23</f>
        <v>0</v>
      </c>
      <c r="C19" s="54">
        <f>'Descripción del Riesgo'!E23</f>
        <v>0</v>
      </c>
      <c r="D19" s="224"/>
      <c r="E19" s="42"/>
      <c r="F19" s="54"/>
      <c r="G19" s="42"/>
      <c r="H19" s="42"/>
    </row>
    <row r="20" spans="1:8" ht="39.950000000000003" customHeight="1" x14ac:dyDescent="0.25">
      <c r="A20" s="199"/>
      <c r="B20" s="141"/>
      <c r="C20" s="54">
        <f>'Descripción del Riesgo'!E24</f>
        <v>0</v>
      </c>
      <c r="D20" s="224"/>
      <c r="E20" s="42"/>
      <c r="F20" s="54"/>
      <c r="G20" s="42"/>
      <c r="H20" s="42"/>
    </row>
    <row r="21" spans="1:8" x14ac:dyDescent="0.25">
      <c r="A21" s="199"/>
      <c r="B21" s="141"/>
      <c r="C21" s="54">
        <f>'Descripción del Riesgo'!E25</f>
        <v>0</v>
      </c>
      <c r="D21" s="224"/>
      <c r="E21" s="42"/>
      <c r="F21" s="54"/>
      <c r="G21" s="42"/>
      <c r="H21" s="42"/>
    </row>
  </sheetData>
  <sheetProtection algorithmName="SHA-512" hashValue="FdGHSOKXK4l4k/+uEyJpfqh08HnppWY5hs0rTs09cN0sF3NGyaJPo8N4wU0RD6nXCH33wXolOIdcfJ/6yapvxg==" saltValue="EnJ2dwSxv5GP08hTZnlcfg==" spinCount="100000" sheet="1" objects="1" scenarios="1"/>
  <mergeCells count="15">
    <mergeCell ref="A1:H1"/>
    <mergeCell ref="B4:B6"/>
    <mergeCell ref="A4:A6"/>
    <mergeCell ref="A7:A9"/>
    <mergeCell ref="B7:B9"/>
    <mergeCell ref="G4:G6"/>
    <mergeCell ref="G7:G9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1"/>
      <c r="B1" s="201"/>
      <c r="C1" s="201"/>
      <c r="D1" s="201"/>
      <c r="E1" s="201"/>
      <c r="F1" s="201"/>
    </row>
    <row r="2" spans="1:6" x14ac:dyDescent="0.25">
      <c r="A2" s="201"/>
      <c r="B2" s="201"/>
      <c r="C2" s="201"/>
      <c r="D2" s="201"/>
      <c r="E2" s="201"/>
      <c r="F2" s="201"/>
    </row>
    <row r="3" spans="1:6" x14ac:dyDescent="0.25">
      <c r="A3" s="201"/>
      <c r="B3" s="201"/>
      <c r="C3" s="201"/>
      <c r="D3" s="201"/>
      <c r="E3" s="201"/>
      <c r="F3" s="201"/>
    </row>
    <row r="4" spans="1:6" x14ac:dyDescent="0.25">
      <c r="A4" s="201"/>
      <c r="B4" s="201"/>
      <c r="C4" s="201"/>
      <c r="D4" s="201"/>
      <c r="E4" s="201"/>
      <c r="F4" s="201"/>
    </row>
    <row r="5" spans="1:6" x14ac:dyDescent="0.25">
      <c r="A5" s="201"/>
      <c r="B5" s="201"/>
      <c r="C5" s="201"/>
      <c r="D5" s="201"/>
      <c r="E5" s="201"/>
      <c r="F5" s="201"/>
    </row>
    <row r="6" spans="1:6" x14ac:dyDescent="0.25">
      <c r="A6" s="201"/>
      <c r="B6" s="201"/>
      <c r="C6" s="201"/>
      <c r="D6" s="201"/>
      <c r="E6" s="201"/>
      <c r="F6" s="201"/>
    </row>
    <row r="7" spans="1:6" x14ac:dyDescent="0.25">
      <c r="A7" s="201"/>
      <c r="B7" s="201"/>
      <c r="C7" s="201"/>
      <c r="D7" s="201"/>
      <c r="E7" s="201"/>
      <c r="F7" s="201"/>
    </row>
    <row r="8" spans="1:6" x14ac:dyDescent="0.25">
      <c r="A8" s="201"/>
      <c r="B8" s="201"/>
      <c r="C8" s="201"/>
      <c r="D8" s="201"/>
      <c r="E8" s="201"/>
      <c r="F8" s="201"/>
    </row>
    <row r="9" spans="1:6" x14ac:dyDescent="0.25">
      <c r="A9" s="201"/>
      <c r="B9" s="201"/>
      <c r="C9" s="201"/>
      <c r="D9" s="201"/>
      <c r="E9" s="201"/>
      <c r="F9" s="201"/>
    </row>
    <row r="10" spans="1:6" x14ac:dyDescent="0.25">
      <c r="A10" s="201"/>
      <c r="B10" s="201"/>
      <c r="C10" s="201"/>
      <c r="D10" s="201"/>
      <c r="E10" s="201"/>
      <c r="F10" s="201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3" t="s">
        <v>38</v>
      </c>
      <c r="B14" s="27" t="s">
        <v>75</v>
      </c>
      <c r="C14" s="203">
        <v>5</v>
      </c>
      <c r="D14" s="27" t="s">
        <v>56</v>
      </c>
      <c r="E14" s="203">
        <v>5</v>
      </c>
      <c r="F14" s="203" t="s">
        <v>38</v>
      </c>
    </row>
    <row r="15" spans="1:6" ht="25.5" x14ac:dyDescent="0.25">
      <c r="A15" s="203"/>
      <c r="B15" s="27" t="s">
        <v>39</v>
      </c>
      <c r="C15" s="203"/>
      <c r="D15" s="27" t="s">
        <v>55</v>
      </c>
      <c r="E15" s="203"/>
      <c r="F15" s="203"/>
    </row>
    <row r="16" spans="1:6" ht="25.5" x14ac:dyDescent="0.25">
      <c r="A16" s="203"/>
      <c r="B16" s="27" t="s">
        <v>40</v>
      </c>
      <c r="C16" s="203"/>
      <c r="D16" s="27" t="s">
        <v>92</v>
      </c>
      <c r="E16" s="203"/>
      <c r="F16" s="203"/>
    </row>
    <row r="17" spans="1:6" ht="38.25" x14ac:dyDescent="0.25">
      <c r="A17" s="203"/>
      <c r="B17" s="27" t="s">
        <v>41</v>
      </c>
      <c r="C17" s="203"/>
      <c r="D17" s="27" t="s">
        <v>57</v>
      </c>
      <c r="E17" s="203"/>
      <c r="F17" s="203"/>
    </row>
    <row r="18" spans="1:6" ht="25.5" x14ac:dyDescent="0.25">
      <c r="A18" s="204" t="s">
        <v>42</v>
      </c>
      <c r="B18" s="28" t="s">
        <v>76</v>
      </c>
      <c r="C18" s="204">
        <v>4</v>
      </c>
      <c r="D18" s="27" t="s">
        <v>58</v>
      </c>
      <c r="E18" s="203"/>
      <c r="F18" s="203"/>
    </row>
    <row r="19" spans="1:6" ht="27.75" customHeight="1" x14ac:dyDescent="0.25">
      <c r="A19" s="204"/>
      <c r="B19" s="28" t="s">
        <v>43</v>
      </c>
      <c r="C19" s="204"/>
      <c r="D19" s="28" t="s">
        <v>59</v>
      </c>
      <c r="E19" s="204">
        <v>4</v>
      </c>
      <c r="F19" s="204" t="s">
        <v>42</v>
      </c>
    </row>
    <row r="20" spans="1:6" ht="25.5" x14ac:dyDescent="0.25">
      <c r="A20" s="204"/>
      <c r="B20" s="28" t="s">
        <v>44</v>
      </c>
      <c r="C20" s="204"/>
      <c r="D20" s="28" t="s">
        <v>60</v>
      </c>
      <c r="E20" s="204"/>
      <c r="F20" s="204"/>
    </row>
    <row r="21" spans="1:6" ht="38.25" x14ac:dyDescent="0.25">
      <c r="A21" s="204"/>
      <c r="B21" s="28" t="s">
        <v>45</v>
      </c>
      <c r="C21" s="204"/>
      <c r="D21" s="28" t="s">
        <v>61</v>
      </c>
      <c r="E21" s="204"/>
      <c r="F21" s="204"/>
    </row>
    <row r="22" spans="1:6" ht="25.5" x14ac:dyDescent="0.25">
      <c r="A22" s="205" t="s">
        <v>34</v>
      </c>
      <c r="B22" s="19" t="s">
        <v>77</v>
      </c>
      <c r="C22" s="205">
        <v>3</v>
      </c>
      <c r="D22" s="28" t="s">
        <v>62</v>
      </c>
      <c r="E22" s="204"/>
      <c r="F22" s="204"/>
    </row>
    <row r="23" spans="1:6" ht="38.25" x14ac:dyDescent="0.25">
      <c r="A23" s="205"/>
      <c r="B23" s="19" t="s">
        <v>35</v>
      </c>
      <c r="C23" s="205"/>
      <c r="D23" s="28" t="s">
        <v>63</v>
      </c>
      <c r="E23" s="204"/>
      <c r="F23" s="204"/>
    </row>
    <row r="24" spans="1:6" ht="25.5" x14ac:dyDescent="0.25">
      <c r="A24" s="205"/>
      <c r="B24" s="19" t="s">
        <v>36</v>
      </c>
      <c r="C24" s="205"/>
      <c r="D24" s="20" t="s">
        <v>64</v>
      </c>
      <c r="E24" s="205">
        <v>3</v>
      </c>
      <c r="F24" s="205" t="s">
        <v>34</v>
      </c>
    </row>
    <row r="25" spans="1:6" ht="38.25" x14ac:dyDescent="0.25">
      <c r="A25" s="205"/>
      <c r="B25" s="19" t="s">
        <v>37</v>
      </c>
      <c r="C25" s="205"/>
      <c r="D25" s="19" t="s">
        <v>65</v>
      </c>
      <c r="E25" s="205"/>
      <c r="F25" s="205"/>
    </row>
    <row r="26" spans="1:6" ht="22.5" customHeight="1" x14ac:dyDescent="0.25">
      <c r="A26" s="206" t="s">
        <v>49</v>
      </c>
      <c r="B26" s="29" t="s">
        <v>78</v>
      </c>
      <c r="C26" s="206">
        <v>2</v>
      </c>
      <c r="D26" s="19" t="s">
        <v>66</v>
      </c>
      <c r="E26" s="205"/>
      <c r="F26" s="205"/>
    </row>
    <row r="27" spans="1:6" ht="25.5" x14ac:dyDescent="0.25">
      <c r="A27" s="206"/>
      <c r="B27" s="29" t="s">
        <v>46</v>
      </c>
      <c r="C27" s="206"/>
      <c r="D27" s="19" t="s">
        <v>67</v>
      </c>
      <c r="E27" s="205"/>
      <c r="F27" s="205"/>
    </row>
    <row r="28" spans="1:6" ht="38.25" x14ac:dyDescent="0.25">
      <c r="A28" s="206"/>
      <c r="B28" s="29" t="s">
        <v>47</v>
      </c>
      <c r="C28" s="206"/>
      <c r="D28" s="19" t="s">
        <v>68</v>
      </c>
      <c r="E28" s="205"/>
      <c r="F28" s="205"/>
    </row>
    <row r="29" spans="1:6" ht="57" x14ac:dyDescent="0.25">
      <c r="A29" s="206"/>
      <c r="B29" s="30" t="s">
        <v>48</v>
      </c>
      <c r="C29" s="206"/>
      <c r="D29" s="19" t="s">
        <v>79</v>
      </c>
      <c r="E29" s="205"/>
      <c r="F29" s="205"/>
    </row>
    <row r="30" spans="1:6" ht="28.5" x14ac:dyDescent="0.25">
      <c r="A30" s="202" t="s">
        <v>54</v>
      </c>
      <c r="B30" s="21" t="s">
        <v>50</v>
      </c>
      <c r="C30" s="202">
        <v>1</v>
      </c>
      <c r="D30" s="29" t="s">
        <v>69</v>
      </c>
      <c r="E30" s="206">
        <v>2</v>
      </c>
      <c r="F30" s="206" t="s">
        <v>49</v>
      </c>
    </row>
    <row r="31" spans="1:6" ht="28.5" x14ac:dyDescent="0.25">
      <c r="A31" s="202"/>
      <c r="B31" s="21" t="s">
        <v>51</v>
      </c>
      <c r="C31" s="202"/>
      <c r="D31" s="29" t="s">
        <v>70</v>
      </c>
      <c r="E31" s="206"/>
      <c r="F31" s="206"/>
    </row>
    <row r="32" spans="1:6" ht="42.75" x14ac:dyDescent="0.25">
      <c r="A32" s="202"/>
      <c r="B32" s="21" t="s">
        <v>52</v>
      </c>
      <c r="C32" s="202"/>
      <c r="D32" s="29" t="s">
        <v>71</v>
      </c>
      <c r="E32" s="206"/>
      <c r="F32" s="206"/>
    </row>
    <row r="33" spans="1:6" ht="57" x14ac:dyDescent="0.25">
      <c r="A33" s="202"/>
      <c r="B33" s="21" t="s">
        <v>53</v>
      </c>
      <c r="C33" s="202"/>
      <c r="D33" s="22" t="s">
        <v>72</v>
      </c>
      <c r="E33" s="202">
        <v>1</v>
      </c>
      <c r="F33" s="202" t="s">
        <v>54</v>
      </c>
    </row>
    <row r="34" spans="1:6" x14ac:dyDescent="0.25">
      <c r="D34" s="22" t="s">
        <v>73</v>
      </c>
      <c r="E34" s="202"/>
      <c r="F34" s="202"/>
    </row>
    <row r="35" spans="1:6" x14ac:dyDescent="0.25">
      <c r="D35" s="23" t="s">
        <v>74</v>
      </c>
      <c r="E35" s="202"/>
      <c r="F35" s="202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10" zoomScale="51" zoomScaleNormal="50" zoomScaleSheetLayoutView="51" workbookViewId="0">
      <selection activeCell="S19" sqref="S19:S21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1" t="s">
        <v>121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0" s="34" customFormat="1" ht="15.75" x14ac:dyDescent="0.25">
      <c r="A2" s="212" t="s">
        <v>1</v>
      </c>
      <c r="B2" s="214" t="s">
        <v>0</v>
      </c>
      <c r="C2" s="214" t="s">
        <v>21</v>
      </c>
      <c r="D2" s="216" t="s">
        <v>13</v>
      </c>
      <c r="E2" s="207" t="s">
        <v>171</v>
      </c>
      <c r="F2" s="207"/>
      <c r="G2" s="207"/>
      <c r="H2" s="118"/>
      <c r="I2" s="218" t="s">
        <v>175</v>
      </c>
      <c r="J2" s="219"/>
      <c r="K2" s="219"/>
      <c r="L2" s="219"/>
      <c r="M2" s="219"/>
      <c r="N2" s="220"/>
      <c r="O2" s="118"/>
      <c r="P2" s="207" t="s">
        <v>120</v>
      </c>
      <c r="Q2" s="207"/>
      <c r="R2" s="207"/>
      <c r="S2" s="207"/>
    </row>
    <row r="3" spans="1:20" s="34" customFormat="1" ht="124.5" customHeight="1" x14ac:dyDescent="0.25">
      <c r="A3" s="213"/>
      <c r="B3" s="215"/>
      <c r="C3" s="215"/>
      <c r="D3" s="217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72" customHeight="1" x14ac:dyDescent="0.25">
      <c r="A4" s="209">
        <v>1</v>
      </c>
      <c r="B4" s="210" t="str">
        <f>'Descripción del Riesgo'!C8</f>
        <v>Hacer pagos sin el lleno de los requisitos legales e internos</v>
      </c>
      <c r="C4" s="52" t="str">
        <f>'Descripción del Riesgo'!E8</f>
        <v>Deficientes mecanismos de control  y verificacion de soportes de pago</v>
      </c>
      <c r="D4" s="52" t="str">
        <f>'Diseño de Controles'!F4</f>
        <v>Implementar una lista de verificación  de  requisitos para el pago de obligaciones.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20" t="str">
        <f>IF(P4="","",IF(P4&lt;=85,"DÉBIL",IF(P4&lt;=95,"MODERADO",IF(P4&lt;=100,"FUERTE","error"))))</f>
        <v>DÉBIL</v>
      </c>
      <c r="R4" s="147">
        <f>AVERAGE(P4:P6)</f>
        <v>75</v>
      </c>
      <c r="S4" s="226" t="str">
        <f>IF(R4=100,"FUERTE",IF(AND(R4&gt;=50,R4&lt;100),"MODERADO","DÉBIL"))</f>
        <v>MODERADO</v>
      </c>
      <c r="T4" s="89" t="s">
        <v>208</v>
      </c>
    </row>
    <row r="5" spans="1:20" ht="62.25" customHeight="1" x14ac:dyDescent="0.25">
      <c r="A5" s="209"/>
      <c r="B5" s="210"/>
      <c r="C5" s="52" t="str">
        <f>'Descripción del Riesgo'!E9</f>
        <v>Ambición, afan de lucro</v>
      </c>
      <c r="D5" s="52" t="str">
        <f>'Diseño de Controles'!F5</f>
        <v>Promover la integridad, ética y valores de servidor publico a través de eventos de sensbilización y de capactiación</v>
      </c>
      <c r="E5" s="96" t="s">
        <v>3</v>
      </c>
      <c r="F5" s="100">
        <f t="shared" ref="F5:F15" si="0">IF(E5="PREVENTIVO","25")+IF(E5="DETECTIVO","15")+IF(E5="CORRECTIVO","10")</f>
        <v>25</v>
      </c>
      <c r="G5" s="100" t="s">
        <v>160</v>
      </c>
      <c r="H5" s="100" t="str">
        <f t="shared" ref="H5:H15" si="1">IF(G5="AUTOMÁTICA","30",IF(G5="MANUAL","15",""))</f>
        <v>15</v>
      </c>
      <c r="I5" s="100" t="s">
        <v>162</v>
      </c>
      <c r="J5" s="100">
        <f t="shared" ref="J5:J15" si="2">IF(I5="DOCUMENTADO","15")+IF(I5="SIN DOCUMENTAR","0")</f>
        <v>15</v>
      </c>
      <c r="K5" s="100" t="s">
        <v>165</v>
      </c>
      <c r="L5" s="100">
        <f t="shared" ref="L5:L15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20" t="str">
        <f t="shared" ref="Q5:Q21" si="4">IF(P5="","",IF(P5&lt;=85,"DÉBIL",IF(P5&lt;=95,"MODERADO",IF(P5&lt;=100,"FUERTE","error"))))</f>
        <v>DÉBIL</v>
      </c>
      <c r="R5" s="147"/>
      <c r="S5" s="226"/>
    </row>
    <row r="6" spans="1:20" x14ac:dyDescent="0.25">
      <c r="A6" s="209"/>
      <c r="B6" s="210"/>
      <c r="C6" s="52">
        <f>'Descripción del Riesgo'!E10</f>
        <v>0</v>
      </c>
      <c r="D6" s="52">
        <f>'Diseño de Controles'!F6</f>
        <v>0</v>
      </c>
      <c r="E6" s="225"/>
      <c r="F6" s="100"/>
      <c r="G6" s="100"/>
      <c r="H6" s="100"/>
      <c r="I6" s="100"/>
      <c r="J6" s="100"/>
      <c r="K6" s="100"/>
      <c r="L6" s="100"/>
      <c r="M6" s="100"/>
      <c r="N6" s="84"/>
      <c r="O6" s="84"/>
      <c r="P6" s="84"/>
      <c r="Q6" s="120" t="str">
        <f t="shared" si="4"/>
        <v/>
      </c>
      <c r="R6" s="147"/>
      <c r="S6" s="226"/>
    </row>
    <row r="7" spans="1:20" ht="75" customHeight="1" x14ac:dyDescent="0.25">
      <c r="A7" s="209">
        <v>2</v>
      </c>
      <c r="B7" s="210" t="str">
        <f>'Descripción del Riesgo'!C11</f>
        <v xml:space="preserve">Retrasos o incumplimiento de pagos en general, y del giro de retención en la fuente y de deducciones </v>
      </c>
      <c r="C7" s="52" t="str">
        <f>'Descripción del Riesgo'!E11</f>
        <v>Trámite extemporaneo de descuentos de ley, de libranzas y de sumas retenidas por impuestos de carácter nacional</v>
      </c>
      <c r="D7" s="52" t="str">
        <f>'Diseño de Controles'!F7</f>
        <v>Elaborar  una relación de deducciones y retenciones y, hacer un seguimiento mensual a los pagos que deban realizarse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164</v>
      </c>
      <c r="L7" s="100">
        <f t="shared" si="3"/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85</v>
      </c>
      <c r="Q7" s="120" t="str">
        <f t="shared" si="4"/>
        <v>DÉBIL</v>
      </c>
      <c r="R7" s="147">
        <f t="shared" ref="R7" si="6">AVERAGE(P7:P9)</f>
        <v>62.5</v>
      </c>
      <c r="S7" s="226" t="str">
        <f>IF(R7=100,"FUERTE",IF(AND(R7&gt;=50,R7&lt;100),"MODERADO","DÉBIL"))</f>
        <v>MODERADO</v>
      </c>
      <c r="T7" s="89" t="str">
        <f>S7</f>
        <v>MODERADO</v>
      </c>
    </row>
    <row r="8" spans="1:20" ht="87.75" customHeight="1" x14ac:dyDescent="0.25">
      <c r="A8" s="209"/>
      <c r="B8" s="210"/>
      <c r="C8" s="52" t="str">
        <f>'Descripción del Riesgo'!E12</f>
        <v>Descuido</v>
      </c>
      <c r="D8" s="52" t="str">
        <f>'Diseño de Controles'!F8</f>
        <v>Promover la integridad, ética y valores de servidor publico, a través de actividades grupales, dinámicas de integración y de compromiso con la empresa y con sus valores y principios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165</v>
      </c>
      <c r="L8" s="100">
        <f t="shared" si="3"/>
        <v>10</v>
      </c>
      <c r="M8" s="100" t="s">
        <v>167</v>
      </c>
      <c r="N8" s="84"/>
      <c r="O8" s="84"/>
      <c r="P8" s="132">
        <f t="shared" si="5"/>
        <v>40</v>
      </c>
      <c r="Q8" s="120" t="str">
        <f t="shared" si="4"/>
        <v>DÉBIL</v>
      </c>
      <c r="R8" s="147"/>
      <c r="S8" s="226"/>
    </row>
    <row r="9" spans="1:20" x14ac:dyDescent="0.25">
      <c r="A9" s="209"/>
      <c r="B9" s="210"/>
      <c r="C9" s="52">
        <f>'Descripción del Riesgo'!E13</f>
        <v>0</v>
      </c>
      <c r="D9" s="52">
        <f>'Diseño de Controles'!F9</f>
        <v>0</v>
      </c>
      <c r="E9" s="225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20" t="str">
        <f t="shared" si="4"/>
        <v/>
      </c>
      <c r="R9" s="147"/>
      <c r="S9" s="226"/>
    </row>
    <row r="10" spans="1:20" ht="73.5" customHeight="1" x14ac:dyDescent="0.25">
      <c r="A10" s="209">
        <v>3</v>
      </c>
      <c r="B10" s="210" t="str">
        <f>'Descripción del Riesgo'!C14</f>
        <v xml:space="preserve">Registros contables extemporaáneos o inadecuados </v>
      </c>
      <c r="C10" s="52" t="str">
        <f>'Descripción del Riesgo'!E14</f>
        <v>Desconocimiento u omision en la aplicación de los procedimientos y parámetros de contabilidad pública</v>
      </c>
      <c r="D10" s="52" t="str">
        <f>'Diseño de Controles'!F10</f>
        <v>Diseñar y aplicar controles sobre la gestión contable en general.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164</v>
      </c>
      <c r="L10" s="100">
        <f t="shared" si="3"/>
        <v>15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5"/>
        <v>85</v>
      </c>
      <c r="Q10" s="120" t="str">
        <f t="shared" si="4"/>
        <v>DÉBIL</v>
      </c>
      <c r="R10" s="147">
        <f t="shared" ref="R10" si="7">AVERAGE(P10:P12)</f>
        <v>77.5</v>
      </c>
      <c r="S10" s="226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ht="84" customHeight="1" x14ac:dyDescent="0.25">
      <c r="A11" s="209"/>
      <c r="B11" s="210"/>
      <c r="C11" s="52" t="str">
        <f>'Descripción del Riesgo'!E15</f>
        <v>Ausencia de mecanismos de control y monitoreo a los reportes de información que deben presentarse a otras entidades y organismos de control</v>
      </c>
      <c r="D11" s="52" t="str">
        <f>'Diseño de Controles'!F11</f>
        <v>Diseñar un cronograma  de reportes e informes que se deben presentar a los entes de control y  entidades externas</v>
      </c>
      <c r="E11" s="96" t="s">
        <v>3</v>
      </c>
      <c r="F11" s="100">
        <f t="shared" si="0"/>
        <v>25</v>
      </c>
      <c r="G11" s="100" t="s">
        <v>160</v>
      </c>
      <c r="H11" s="100" t="str">
        <f t="shared" si="1"/>
        <v>15</v>
      </c>
      <c r="I11" s="100" t="s">
        <v>162</v>
      </c>
      <c r="J11" s="100">
        <f t="shared" si="2"/>
        <v>15</v>
      </c>
      <c r="K11" s="100" t="s">
        <v>164</v>
      </c>
      <c r="L11" s="100">
        <f t="shared" si="3"/>
        <v>15</v>
      </c>
      <c r="M11" s="100" t="s">
        <v>167</v>
      </c>
      <c r="N11" s="84"/>
      <c r="O11" s="84"/>
      <c r="P11" s="132">
        <f t="shared" si="5"/>
        <v>70</v>
      </c>
      <c r="Q11" s="120" t="str">
        <f t="shared" si="4"/>
        <v>DÉBIL</v>
      </c>
      <c r="R11" s="147"/>
      <c r="S11" s="226"/>
    </row>
    <row r="12" spans="1:20" x14ac:dyDescent="0.25">
      <c r="A12" s="209"/>
      <c r="B12" s="210"/>
      <c r="C12" s="52">
        <f>'Descripción del Riesgo'!E16</f>
        <v>0</v>
      </c>
      <c r="D12" s="52">
        <f>'Diseño de Controles'!F12</f>
        <v>0</v>
      </c>
      <c r="E12" s="225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20" t="str">
        <f t="shared" si="4"/>
        <v/>
      </c>
      <c r="R12" s="147"/>
      <c r="S12" s="226"/>
    </row>
    <row r="13" spans="1:20" ht="58.5" customHeight="1" x14ac:dyDescent="0.25">
      <c r="A13" s="209">
        <v>4</v>
      </c>
      <c r="B13" s="210" t="str">
        <f>'Descripción del Riesgo'!C17</f>
        <v xml:space="preserve">Afectación de asignaciones presupuestales que no correspondan con el objeto u obligacion </v>
      </c>
      <c r="C13" s="52" t="str">
        <f>'Descripción del Riesgo'!E17</f>
        <v>Incumplimiento en la planificación presupuestal  de ingresos y gastos.</v>
      </c>
      <c r="D13" s="52" t="str">
        <f>'Diseño de Controles'!F13</f>
        <v>Diseñar y aplicar controles sobre la gestión presupuestal de la entidad.</v>
      </c>
      <c r="E13" s="96" t="s">
        <v>3</v>
      </c>
      <c r="F13" s="100">
        <f t="shared" si="0"/>
        <v>25</v>
      </c>
      <c r="G13" s="100" t="s">
        <v>160</v>
      </c>
      <c r="H13" s="100" t="str">
        <f t="shared" si="1"/>
        <v>15</v>
      </c>
      <c r="I13" s="100" t="s">
        <v>162</v>
      </c>
      <c r="J13" s="100">
        <f t="shared" si="2"/>
        <v>15</v>
      </c>
      <c r="K13" s="100" t="s">
        <v>164</v>
      </c>
      <c r="L13" s="100">
        <f t="shared" si="3"/>
        <v>15</v>
      </c>
      <c r="M13" s="100" t="s">
        <v>167</v>
      </c>
      <c r="N13" s="84">
        <f t="shared" ref="N13:N21" si="9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5"/>
        <v>85</v>
      </c>
      <c r="Q13" s="120" t="str">
        <f t="shared" si="4"/>
        <v>DÉBIL</v>
      </c>
      <c r="R13" s="147">
        <f t="shared" ref="R13" si="10">AVERAGE(P13:P15)</f>
        <v>85</v>
      </c>
      <c r="S13" s="226" t="str">
        <f>IF(R13=100,"FUERTE",IF(AND(R13&gt;=50,R13&lt;100),"MODERADO","DÉBIL"))</f>
        <v>MODERADO</v>
      </c>
      <c r="T13" s="89" t="str">
        <f t="shared" ref="T13" si="11">S13</f>
        <v>MODERADO</v>
      </c>
    </row>
    <row r="14" spans="1:20" ht="51.75" customHeight="1" x14ac:dyDescent="0.25">
      <c r="A14" s="209"/>
      <c r="B14" s="210"/>
      <c r="C14" s="52" t="str">
        <f>'Descripción del Riesgo'!E18</f>
        <v>Personal sin el conocimiento y preparación  adecuada</v>
      </c>
      <c r="D14" s="52" t="str">
        <f>'Diseño de Controles'!F14</f>
        <v>Vincular personal  idonéo  que cumpla con el perfil requerido.</v>
      </c>
      <c r="E14" s="96" t="s">
        <v>3</v>
      </c>
      <c r="F14" s="100">
        <f t="shared" si="0"/>
        <v>25</v>
      </c>
      <c r="G14" s="100" t="s">
        <v>160</v>
      </c>
      <c r="H14" s="100" t="str">
        <f t="shared" si="1"/>
        <v>15</v>
      </c>
      <c r="I14" s="100" t="s">
        <v>162</v>
      </c>
      <c r="J14" s="100">
        <f t="shared" si="2"/>
        <v>15</v>
      </c>
      <c r="K14" s="100" t="s">
        <v>164</v>
      </c>
      <c r="L14" s="100">
        <f t="shared" si="3"/>
        <v>15</v>
      </c>
      <c r="M14" s="100" t="s">
        <v>167</v>
      </c>
      <c r="N14" s="84">
        <f t="shared" si="9"/>
        <v>15</v>
      </c>
      <c r="O14" s="84" t="e">
        <f>IF(#REF!="COMPLETA","10")+IF(#REF!="INCOMPLETA","5")+ IF(#REF!="NO EXISTE","0")</f>
        <v>#REF!</v>
      </c>
      <c r="P14" s="97">
        <f t="shared" si="5"/>
        <v>85</v>
      </c>
      <c r="Q14" s="120" t="str">
        <f t="shared" si="4"/>
        <v>DÉBIL</v>
      </c>
      <c r="R14" s="147"/>
      <c r="S14" s="226"/>
    </row>
    <row r="15" spans="1:20" ht="57" x14ac:dyDescent="0.25">
      <c r="A15" s="209"/>
      <c r="B15" s="210"/>
      <c r="C15" s="52" t="str">
        <f>'Descripción del Riesgo'!E19</f>
        <v>Deficientes controles internos</v>
      </c>
      <c r="D15" s="52" t="str">
        <f>'Diseño de Controles'!F15</f>
        <v>Verificar que la asignación presupuestal corresponda con la naturaleza y características de la obligación a cubrir</v>
      </c>
      <c r="E15" s="96" t="s">
        <v>3</v>
      </c>
      <c r="F15" s="100">
        <f t="shared" si="0"/>
        <v>25</v>
      </c>
      <c r="G15" s="100" t="s">
        <v>160</v>
      </c>
      <c r="H15" s="100" t="str">
        <f t="shared" si="1"/>
        <v>15</v>
      </c>
      <c r="I15" s="100" t="s">
        <v>162</v>
      </c>
      <c r="J15" s="100">
        <f t="shared" si="2"/>
        <v>15</v>
      </c>
      <c r="K15" s="100" t="s">
        <v>164</v>
      </c>
      <c r="L15" s="100">
        <f t="shared" si="3"/>
        <v>15</v>
      </c>
      <c r="M15" s="100" t="s">
        <v>167</v>
      </c>
      <c r="N15" s="84">
        <f t="shared" ref="N15" si="12">IF(M15="CON REGISTRO","15")+IF(K15="SIN REGISTRO","0")</f>
        <v>15</v>
      </c>
      <c r="O15" s="84" t="e">
        <f>IF(#REF!="COMPLETA","10")+IF(#REF!="INCOMPLETA","5")+ IF(#REF!="NO EXISTE","0")</f>
        <v>#REF!</v>
      </c>
      <c r="P15" s="97">
        <f t="shared" si="5"/>
        <v>85</v>
      </c>
      <c r="Q15" s="120" t="str">
        <f t="shared" si="4"/>
        <v>DÉBIL</v>
      </c>
      <c r="R15" s="147"/>
      <c r="S15" s="226"/>
    </row>
    <row r="16" spans="1:20" ht="36" customHeight="1" x14ac:dyDescent="0.25">
      <c r="A16" s="209">
        <v>5</v>
      </c>
      <c r="B16" s="210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25"/>
      <c r="F16" s="84">
        <f t="shared" ref="F16:F21" si="13">IF(E16="PREVENTIVO","25")+IF(E16="DETECTIVO","15")+IF(E16="CORRECTIVO","10")</f>
        <v>0</v>
      </c>
      <c r="G16" s="84"/>
      <c r="H16" s="84" t="str">
        <f t="shared" ref="H16:H21" si="14">IF(G16="AUTOMÁTICA","30",IF(G16="MANUAL","15",""))</f>
        <v/>
      </c>
      <c r="I16" s="84"/>
      <c r="J16" s="84">
        <f t="shared" ref="J16:J21" si="15">IF(I16="DOCUMENTADO","15")+IF(I16="SIN DOCUMENTAR","0")</f>
        <v>0</v>
      </c>
      <c r="K16" s="84"/>
      <c r="L16" s="84">
        <f t="shared" ref="L16:L21" si="16">IF(K16="CONTINUA","15")+IF(K16="ALEATORIA","10")</f>
        <v>0</v>
      </c>
      <c r="M16" s="84"/>
      <c r="N16" s="84">
        <f t="shared" si="9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47" t="e">
        <f t="shared" ref="R16" si="17">AVERAGE(P16:P18)</f>
        <v>#DIV/0!</v>
      </c>
      <c r="S16" s="208"/>
      <c r="T16" s="89">
        <f t="shared" ref="T16" si="18">S16</f>
        <v>0</v>
      </c>
    </row>
    <row r="17" spans="1:20" ht="39" customHeight="1" x14ac:dyDescent="0.25">
      <c r="A17" s="209"/>
      <c r="B17" s="210"/>
      <c r="C17" s="52">
        <f>'Descripción del Riesgo'!E21</f>
        <v>0</v>
      </c>
      <c r="D17" s="52">
        <f>'Diseño de Controles'!F17</f>
        <v>0</v>
      </c>
      <c r="E17" s="225"/>
      <c r="F17" s="84">
        <f t="shared" si="13"/>
        <v>0</v>
      </c>
      <c r="G17" s="84"/>
      <c r="H17" s="84" t="str">
        <f t="shared" si="14"/>
        <v/>
      </c>
      <c r="I17" s="84"/>
      <c r="J17" s="84">
        <f t="shared" si="15"/>
        <v>0</v>
      </c>
      <c r="K17" s="84"/>
      <c r="L17" s="84">
        <f t="shared" si="16"/>
        <v>0</v>
      </c>
      <c r="M17" s="84"/>
      <c r="N17" s="84">
        <f t="shared" si="9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47"/>
      <c r="S17" s="208"/>
    </row>
    <row r="18" spans="1:20" x14ac:dyDescent="0.25">
      <c r="A18" s="209"/>
      <c r="B18" s="210"/>
      <c r="C18" s="52">
        <f>'Descripción del Riesgo'!E22</f>
        <v>0</v>
      </c>
      <c r="D18" s="52">
        <f>'Diseño de Controles'!F18</f>
        <v>0</v>
      </c>
      <c r="E18" s="225"/>
      <c r="F18" s="84">
        <f t="shared" si="13"/>
        <v>0</v>
      </c>
      <c r="G18" s="84"/>
      <c r="H18" s="84" t="str">
        <f t="shared" si="14"/>
        <v/>
      </c>
      <c r="I18" s="84"/>
      <c r="J18" s="84">
        <f t="shared" si="15"/>
        <v>0</v>
      </c>
      <c r="K18" s="84"/>
      <c r="L18" s="84">
        <f t="shared" si="16"/>
        <v>0</v>
      </c>
      <c r="M18" s="84"/>
      <c r="N18" s="84">
        <f t="shared" si="9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47"/>
      <c r="S18" s="208"/>
    </row>
    <row r="19" spans="1:20" ht="34.5" customHeight="1" x14ac:dyDescent="0.25">
      <c r="A19" s="209">
        <v>6</v>
      </c>
      <c r="B19" s="210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25"/>
      <c r="F19" s="84">
        <f t="shared" si="13"/>
        <v>0</v>
      </c>
      <c r="G19" s="84"/>
      <c r="H19" s="84" t="str">
        <f t="shared" si="14"/>
        <v/>
      </c>
      <c r="I19" s="84"/>
      <c r="J19" s="84">
        <f t="shared" si="15"/>
        <v>0</v>
      </c>
      <c r="K19" s="84"/>
      <c r="L19" s="84">
        <f t="shared" si="16"/>
        <v>0</v>
      </c>
      <c r="M19" s="84"/>
      <c r="N19" s="84">
        <f t="shared" si="9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47" t="e">
        <f t="shared" ref="R19" si="19">AVERAGE(P19:P21)</f>
        <v>#DIV/0!</v>
      </c>
      <c r="S19" s="208"/>
      <c r="T19" s="89">
        <f t="shared" ref="T19" si="20">S19</f>
        <v>0</v>
      </c>
    </row>
    <row r="20" spans="1:20" ht="44.25" customHeight="1" x14ac:dyDescent="0.25">
      <c r="A20" s="209"/>
      <c r="B20" s="210"/>
      <c r="C20" s="52">
        <f>'Descripción del Riesgo'!E24</f>
        <v>0</v>
      </c>
      <c r="D20" s="52">
        <f>'Diseño de Controles'!F20</f>
        <v>0</v>
      </c>
      <c r="E20" s="225"/>
      <c r="F20" s="84">
        <f t="shared" si="13"/>
        <v>0</v>
      </c>
      <c r="G20" s="84"/>
      <c r="H20" s="84" t="str">
        <f t="shared" si="14"/>
        <v/>
      </c>
      <c r="I20" s="84"/>
      <c r="J20" s="84">
        <f t="shared" si="15"/>
        <v>0</v>
      </c>
      <c r="K20" s="84"/>
      <c r="L20" s="84">
        <f t="shared" si="16"/>
        <v>0</v>
      </c>
      <c r="M20" s="84"/>
      <c r="N20" s="84">
        <f t="shared" si="9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47"/>
      <c r="S20" s="208"/>
    </row>
    <row r="21" spans="1:20" x14ac:dyDescent="0.25">
      <c r="A21" s="209"/>
      <c r="B21" s="210"/>
      <c r="C21" s="52">
        <f>'Descripción del Riesgo'!E25</f>
        <v>0</v>
      </c>
      <c r="D21" s="52">
        <f>'Diseño de Controles'!F21</f>
        <v>0</v>
      </c>
      <c r="E21" s="225"/>
      <c r="F21" s="84">
        <f t="shared" si="13"/>
        <v>0</v>
      </c>
      <c r="G21" s="84"/>
      <c r="H21" s="84" t="str">
        <f t="shared" si="14"/>
        <v/>
      </c>
      <c r="I21" s="84"/>
      <c r="J21" s="84">
        <f t="shared" si="15"/>
        <v>0</v>
      </c>
      <c r="K21" s="84"/>
      <c r="L21" s="84">
        <f t="shared" si="16"/>
        <v>0</v>
      </c>
      <c r="M21" s="84"/>
      <c r="N21" s="84">
        <f t="shared" si="9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47"/>
      <c r="S21" s="208"/>
    </row>
  </sheetData>
  <sheetProtection algorithmName="SHA-512" hashValue="mz5V6i5FK9pyYSETR1LlZNY2ZQ9LKgWhSa1sqZy5xjvptMpZUpb3BvLrs4P9vwrjtrvv3eIWXAMt6BXRK5xiug==" saltValue="dynbZt/YaWJMuToidlRoX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E3D428-ACC3-409A-83A4-6DCDF57870ED}"/>
</file>

<file path=customXml/itemProps2.xml><?xml version="1.0" encoding="utf-8"?>
<ds:datastoreItem xmlns:ds="http://schemas.openxmlformats.org/officeDocument/2006/customXml" ds:itemID="{4C3B65FC-8CDD-4AC9-A156-323191316BA5}"/>
</file>

<file path=customXml/itemProps3.xml><?xml version="1.0" encoding="utf-8"?>
<ds:datastoreItem xmlns:ds="http://schemas.openxmlformats.org/officeDocument/2006/customXml" ds:itemID="{12D799E1-BBFD-4953-B365-9C1BC55D050E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2023-04-12T03:00:20Z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