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2F280216-1D8E-4801-BF31-9D1DA58BC66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32" l="1"/>
  <c r="B10" i="32"/>
  <c r="B13" i="32"/>
  <c r="B16" i="32"/>
  <c r="B19" i="32"/>
  <c r="B4" i="32"/>
  <c r="C16" i="32"/>
  <c r="C17" i="32"/>
  <c r="C18" i="32"/>
  <c r="C19" i="32"/>
  <c r="C20" i="32"/>
  <c r="C5" i="32"/>
  <c r="C6" i="32"/>
  <c r="C7" i="32"/>
  <c r="C8" i="32"/>
  <c r="C9" i="32"/>
  <c r="C10" i="32"/>
  <c r="C11" i="32"/>
  <c r="C12" i="32"/>
  <c r="C13" i="32"/>
  <c r="C14" i="32"/>
  <c r="C15" i="32"/>
  <c r="C4" i="32"/>
  <c r="B4" i="33"/>
  <c r="P8" i="33"/>
  <c r="H8" i="33"/>
  <c r="J8" i="33"/>
  <c r="L8" i="33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F13" i="33"/>
  <c r="H13" i="33"/>
  <c r="J13" i="33"/>
  <c r="L13" i="33"/>
  <c r="H26" i="1"/>
  <c r="H23" i="1"/>
  <c r="H20" i="1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Q14" i="33"/>
  <c r="Q21" i="33"/>
  <c r="Q18" i="33"/>
  <c r="P13" i="33"/>
  <c r="Q13" i="33" s="1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11" i="19"/>
  <c r="J17" i="1" l="1"/>
  <c r="C4" i="33" l="1"/>
  <c r="L10" i="21"/>
  <c r="J10" i="21"/>
  <c r="J8" i="21"/>
  <c r="F26" i="1"/>
  <c r="F23" i="1"/>
  <c r="F20" i="1"/>
  <c r="G20" i="1" l="1"/>
  <c r="G23" i="1"/>
  <c r="G26" i="1"/>
  <c r="I20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<sst xmlns="http://schemas.openxmlformats.org/spreadsheetml/2006/main" count="392" uniqueCount="234">
  <si>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</si>
  <si>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</si>
  <si>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</si>
  <si>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</si>
  <si>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</si>
  <si>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</si>
  <si>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</si>
  <si>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</si>
  <si>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</si>
  <si>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</si>
  <si>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</si>
  <si>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</si>
  <si>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</si>
  <si>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</si>
  <si>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</si>
  <si>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</si>
  <si>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</si>
  <si>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</si>
  <si>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</si>
  <si>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</si>
  <si>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</si>
  <si>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</si>
  <si>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</si>
  <si>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</si>
  <si>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</si>
  <si>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</si>
  <si>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</si>
  <si>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</si>
  <si>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</si>
  <si>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</si>
  <si>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</si>
  <si>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</si>
  <si>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</si>
  <si>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</si>
  <si>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</si>
  <si>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</si>
  <si>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</si>
  <si>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</si>
  <si>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</si>
  <si>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</si>
  <si>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</si>
  <si>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</si>
  <si>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</si>
  <si>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</si>
  <si>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</si>
  <si>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</si>
  <si>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</si>
  <si>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</si>
  <si>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</si>
  <si>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</si>
  <si>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</si>
  <si>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</si>
  <si>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</si>
  <si>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</si>
  <si>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</si>
  <si>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</si>
  <si>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</si>
  <si>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</si>
  <si>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</si>
  <si>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</si>
  <si>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</si>
  <si>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</si>
  <si>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</si>
  <si>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</si>
  <si>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</si>
  <si>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</si>
  <si>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</si>
  <si>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</si>
  <si>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</si>
  <si>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</si>
  <si>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</si>
  <si>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</si>
  <si>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</si>
  <si>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</si>
  <si>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</si>
  <si>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</si>
  <si>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</si>
  <si>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</si>
  <si>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</si>
  <si>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</si>
  <si>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</si>
  <si>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</si>
  <si>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</si>
  <si>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</si>
  <si>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</si>
  <si>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</si>
  <si>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</si>
  <si>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</si>
  <si>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</si>
  <si>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</si>
  <si>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</si>
  <si>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</si>
  <si>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</si>
  <si>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</si>
  <si>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</si>
  <si>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</si>
  <si>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</si>
  <si>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</si>
  <si>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</si>
  <si>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</si>
  <si>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</si>
  <si>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</si>
  <si>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</si>
  <si>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</si>
  <si>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</si>
  <si>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</si>
  <si>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</si>
  <si>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</si>
  <si>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</si>
  <si>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</si>
  <si>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</si>
  <si>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</si>
  <si>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</si>
  <si>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</si>
  <si>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</si>
  <si>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</si>
  <si>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</si>
  <si>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</si>
  <si>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</si>
  <si>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</si>
  <si>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</si>
  <si>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</si>
  <si>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</si>
  <si>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</si>
  <si>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</si>
  <si>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</si>
  <si>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</si>
  <si>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</si>
  <si>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</si>
  <si>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</si>
  <si>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</si>
  <si>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</si>
  <si>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</si>
  <si>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</si>
  <si>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</si>
  <si>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</si>
  <si>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</si>
  <si>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</si>
  <si>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</si>
  <si>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</si>
  <si>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</si>
  <si>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</si>
  <si>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</si>
  <si>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</si>
  <si>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</si>
  <si>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</si>
  <si>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</si>
  <si>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</si>
  <si>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</si>
  <si>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</si>
  <si>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</si>
  <si>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</si>
  <si>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</si>
  <si>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</si>
  <si>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</si>
  <si>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</si>
  <si>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</si>
  <si>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</si>
  <si>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</si>
  <si>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</si>
  <si>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</si>
  <si>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</si>
  <si>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</si>
  <si>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</si>
  <si>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</si>
  <si>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</si>
  <si>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</si>
  <si>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</si>
  <si>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</si>
  <si>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</si>
  <si>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</si>
  <si>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</si>
  <si>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</si>
  <si>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</si>
  <si>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</si>
  <si>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</si>
  <si>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</si>
  <si>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</si>
  <si>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</si>
  <si>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</si>
  <si>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</si>
  <si>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</si>
  <si>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</si>
  <si>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</si>
  <si>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</si>
  <si>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</si>
  <si>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</si>
  <si>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</si>
  <si>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</si>
  <si>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</si>
  <si>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</si>
  <si>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</si>
  <si>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</si>
  <si>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</si>
  <si>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</si>
  <si>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</si>
  <si>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</si>
  <si>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</si>
  <si>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</si>
  <si>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</si>
  <si>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</si>
  <si>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</si>
  <si>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</si>
  <si>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</si>
  <si>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</si>
  <si>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</si>
  <si>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</si>
  <si>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</si>
  <si>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</si>
  <si>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</si>
  <si>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</si>
  <si>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</si>
  <si>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</si>
  <si>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GESTIÓN JURÍDICA</t>
  </si>
  <si>
    <t>Inadecauda e inoportuna defensa jurídica de los intereses de la alcaldía municipal</t>
  </si>
  <si>
    <t xml:space="preserve">Indebida o insuficiente motivación de los actos administrativos </t>
  </si>
  <si>
    <t xml:space="preserve">Insuficiente vigilancia y seguimiento sobre los procesos judiciales </t>
  </si>
  <si>
    <t xml:space="preserve">No actualizar oportunamente la información sobre los procesos judiciales </t>
  </si>
  <si>
    <t>Falta de control en la expedición de actos administrativos</t>
  </si>
  <si>
    <t>Aplicar estrategias de defensa jurídica con el fin de mitigar fallos en contra de la entidad.</t>
  </si>
  <si>
    <t xml:space="preserve">Verificar la gestión en la defensa jurídica oportuna y adecuada, y el reporte de las actuaciones surtidas </t>
  </si>
  <si>
    <t>Gestionar recursos y los contratos de prestación de servicios, en forma oportuna y eficiente para la defensa jurídica de la alcaldía</t>
  </si>
  <si>
    <t xml:space="preserve">Revisar el contenido de todos los actos administrativos </t>
  </si>
  <si>
    <t>Implementar una herramienta de control para verificar los términos en los procesos judiciales, urgencias manifiestas, conceptos, decisiones de recursos, revocatorias directas</t>
  </si>
  <si>
    <t>Jefe de oficina asesora jurídica</t>
  </si>
  <si>
    <t xml:space="preserve">Permanente </t>
  </si>
  <si>
    <t>1. Sentencias adversas en contra de la entidad.                            2. Vencimiento de terminos.                                                                                      3. Investigaciones disciplinarias                                                               4- Deterioro de la imagen de la entidad                                     5- Incumplimiento de metas y objetivos institucionales                       6- Desconfianza ciudadana</t>
  </si>
  <si>
    <t>1- Vencimiento de término,                                                                                                   2- Condenas judiciales, sanciones disciplinarias, fiscales o penales;                                                                                                             3- Detrimento patrimonial;                                                                                             4- Pérdida de información institucional, de la imagen institucional;                                                                                                               5- Incumplimiento de los fines esenciales del proceso.                                              6- Desconfianza ciudadana</t>
  </si>
  <si>
    <t>1- Actos administrativos con indebida motivación y susceptible de demanda y nulidad,                                        2- Pérdida de la imagen, confianza y credibilidad,               3- Retrasos operativos,                                                                                               4- Regresión y corrección de acciones,                                       5- investigaciones disciplinarias.                                                                             6- Desaconfianza ciudadana</t>
  </si>
  <si>
    <t xml:space="preserve">Condenas judiciales </t>
  </si>
  <si>
    <t>Insuficiencia de personal para ejercer la defensa jurídica de la alcaldía</t>
  </si>
  <si>
    <t>Ausencia de defensa jurídica de la alcaldía</t>
  </si>
  <si>
    <t>Exigir la actualización del reporte sobre estado de los procesos judiciales, como requisito de pago a los contratistas que ejercen la defensa jurídica</t>
  </si>
  <si>
    <t>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</si>
</sst>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4" fillId="0" borderId="1" xfId="0" applyFont="1" applyBorder="1" applyAlignment="1">
      <alignment horizontal="justify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7" fontId="7" fillId="0" borderId="1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13" zoomScale="30" zoomScaleNormal="66" zoomScaleSheetLayoutView="30" workbookViewId="0">
      <selection activeCell="I26" sqref="I26:I28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39" t="s">
        <v>210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</row>
    <row r="2" spans="1:24" ht="15" customHeight="1" x14ac:dyDescent="0.2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</row>
    <row r="3" spans="1:24" ht="14.25" customHeight="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</row>
    <row r="4" spans="1:24" ht="14.25" customHeight="1" x14ac:dyDescent="0.2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</row>
    <row r="5" spans="1:24" ht="15" customHeight="1" x14ac:dyDescent="0.2">
      <c r="A5" s="139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</row>
    <row r="6" spans="1:24" ht="14.25" customHeight="1" x14ac:dyDescent="0.2">
      <c r="A6" s="139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</row>
    <row r="7" spans="1:24" ht="14.25" customHeight="1" x14ac:dyDescent="0.2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</row>
    <row r="8" spans="1:24" ht="9" customHeight="1" x14ac:dyDescent="0.2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</row>
    <row r="9" spans="1:24" ht="14.25" customHeight="1" x14ac:dyDescent="0.2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</row>
    <row r="10" spans="1:24" ht="14.25" customHeight="1" x14ac:dyDescent="0.2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</row>
    <row r="11" spans="1:24" ht="48" customHeight="1" x14ac:dyDescent="0.2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</row>
    <row r="12" spans="1:24" ht="11.25" customHeight="1" x14ac:dyDescent="0.2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6" t="s">
        <v>7</v>
      </c>
      <c r="B13" s="137"/>
      <c r="C13" s="137"/>
      <c r="D13" s="137"/>
      <c r="E13" s="138"/>
      <c r="F13" s="147" t="s">
        <v>125</v>
      </c>
      <c r="G13" s="147"/>
      <c r="H13" s="147"/>
      <c r="I13" s="147"/>
      <c r="J13" s="147"/>
      <c r="K13" s="153" t="s">
        <v>207</v>
      </c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</row>
    <row r="14" spans="1:24" ht="38.25" customHeight="1" x14ac:dyDescent="0.2">
      <c r="A14" s="157" t="s">
        <v>1</v>
      </c>
      <c r="B14" s="156" t="s">
        <v>94</v>
      </c>
      <c r="C14" s="156" t="s">
        <v>21</v>
      </c>
      <c r="D14" s="156" t="s">
        <v>8</v>
      </c>
      <c r="E14" s="151" t="s">
        <v>25</v>
      </c>
      <c r="F14" s="147"/>
      <c r="G14" s="147"/>
      <c r="H14" s="147"/>
      <c r="I14" s="147"/>
      <c r="J14" s="147"/>
      <c r="K14" s="148" t="s">
        <v>205</v>
      </c>
      <c r="L14" s="148"/>
      <c r="M14" s="148"/>
      <c r="N14" s="148"/>
      <c r="O14" s="148"/>
      <c r="P14" s="148"/>
      <c r="Q14" s="148"/>
      <c r="R14" s="148"/>
      <c r="S14" s="148"/>
      <c r="T14" s="148" t="s">
        <v>206</v>
      </c>
      <c r="U14" s="148"/>
      <c r="V14" s="148"/>
      <c r="W14" s="148"/>
    </row>
    <row r="15" spans="1:24" ht="28.5" customHeight="1" x14ac:dyDescent="0.2">
      <c r="A15" s="157"/>
      <c r="B15" s="156"/>
      <c r="C15" s="156"/>
      <c r="D15" s="156"/>
      <c r="E15" s="151"/>
      <c r="F15" s="155" t="s">
        <v>9</v>
      </c>
      <c r="G15" s="155"/>
      <c r="H15" s="155"/>
      <c r="I15" s="155"/>
      <c r="J15" s="94"/>
      <c r="K15" s="154" t="s">
        <v>180</v>
      </c>
      <c r="L15" s="154" t="s">
        <v>181</v>
      </c>
      <c r="M15" s="154" t="s">
        <v>22</v>
      </c>
      <c r="N15" s="154" t="s">
        <v>95</v>
      </c>
      <c r="O15" s="146" t="s">
        <v>158</v>
      </c>
      <c r="P15" s="146" t="s">
        <v>20</v>
      </c>
      <c r="Q15" s="146" t="s">
        <v>161</v>
      </c>
      <c r="R15" s="146" t="s">
        <v>182</v>
      </c>
      <c r="S15" s="146" t="s">
        <v>166</v>
      </c>
      <c r="T15" s="152" t="s">
        <v>183</v>
      </c>
      <c r="U15" s="152"/>
      <c r="V15" s="152"/>
      <c r="W15" s="152"/>
    </row>
    <row r="16" spans="1:24" ht="124.5" customHeight="1" x14ac:dyDescent="0.2">
      <c r="A16" s="157"/>
      <c r="B16" s="156"/>
      <c r="C16" s="156"/>
      <c r="D16" s="156"/>
      <c r="E16" s="151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4"/>
      <c r="L16" s="154"/>
      <c r="M16" s="154"/>
      <c r="N16" s="154"/>
      <c r="O16" s="146"/>
      <c r="P16" s="146"/>
      <c r="Q16" s="146"/>
      <c r="R16" s="146"/>
      <c r="S16" s="146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86.25" customHeight="1" x14ac:dyDescent="0.2">
      <c r="A17" s="143">
        <v>1</v>
      </c>
      <c r="B17" s="144" t="str">
        <f>'Descripción del Riesgo'!C8</f>
        <v>Inadecauda e inoportuna defensa jurídica de los intereses de la alcaldía municipal</v>
      </c>
      <c r="C17" s="50" t="str">
        <f>'Descripción del Riesgo'!E8</f>
        <v xml:space="preserve">Insuficiente vigilancia y seguimiento sobre los procesos judiciales </v>
      </c>
      <c r="D17" s="144" t="str">
        <f>'Descripción del Riesgo'!F8</f>
        <v>1. Sentencias adversas en contra de la entidad.                            2. Vencimiento de terminos.                                                                                      3. Investigaciones disciplinarias                                                               4- Deterioro de la imagen de la entidad                                     5- Incumplimiento de metas y objetivos institucionales                       6- Desconfianza ciudadana</v>
      </c>
      <c r="E17" s="142">
        <f>Probabilidad!C11</f>
        <v>200</v>
      </c>
      <c r="F17" s="141" t="str">
        <f>Probabilidad!D11</f>
        <v>Media</v>
      </c>
      <c r="G17" s="145">
        <f>IF(F17="MUY Baja",20%,IF(F17="Baja",40%,IF(F17="Media",60%,IF(F17="Alta",80%,IF(F17="Muy Alta",100%,"")))))</f>
        <v>0.6</v>
      </c>
      <c r="H17" s="141" t="str">
        <f>Probabilidad!E11</f>
        <v>Catastrófico</v>
      </c>
      <c r="I17" s="142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>Aplicar estrategias de defensa jurídica con el fin de mitigar fallos en contra de la entidad.</v>
      </c>
      <c r="L17" s="42" t="str">
        <f>'Diseño de Controles'!E4</f>
        <v>Preventivo</v>
      </c>
      <c r="M17" s="135" t="str">
        <f>'Diseño de Controles'!G4</f>
        <v>Jefe de oficina asesora jurídica</v>
      </c>
      <c r="N17" s="135" t="str">
        <f>'Diseño de Controles'!H4</f>
        <v xml:space="preserve">Permanente 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Sin documentar</v>
      </c>
      <c r="R17" s="42" t="str">
        <f>Análisis_de_controles!K4</f>
        <v>Continua</v>
      </c>
      <c r="S17" s="42" t="str">
        <f>Análisis_de_controles!M4</f>
        <v>Sin registro</v>
      </c>
      <c r="T17" s="221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2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222" t="str">
        <f>IF(OR(T17=0,U17=0),"",INDEX('Mapa de Calor'!$D$5:$H$9,(MATCH(T17,'Mapa de Calor'!$B$5:$B$9,0)),MATCH(U17,'Mapa de Calor'!$D$10:$H$10,0)))</f>
        <v>Extremo</v>
      </c>
      <c r="W17" s="88"/>
    </row>
    <row r="18" spans="1:23" s="2" customFormat="1" ht="114.75" customHeight="1" x14ac:dyDescent="0.2">
      <c r="A18" s="143"/>
      <c r="B18" s="144"/>
      <c r="C18" s="50" t="str">
        <f>'Descripción del Riesgo'!E9</f>
        <v xml:space="preserve">No actualizar oportunamente la información sobre los procesos judiciales </v>
      </c>
      <c r="D18" s="144"/>
      <c r="E18" s="142"/>
      <c r="F18" s="141"/>
      <c r="G18" s="145"/>
      <c r="H18" s="141"/>
      <c r="I18" s="142"/>
      <c r="J18" s="41" t="str">
        <f>'Diseño de Controles'!D5</f>
        <v>Reducir</v>
      </c>
      <c r="K18" s="54" t="str">
        <f>'Diseño de Controles'!F5</f>
        <v>Exigir la actualización del reporte sobre estado de los procesos judiciales, como requisito de pago a los contratistas que ejercen la defensa jurídica</v>
      </c>
      <c r="L18" s="42" t="str">
        <f>'Diseño de Controles'!E5</f>
        <v>Preventivo</v>
      </c>
      <c r="M18" s="135">
        <f>'Diseño de Controles'!G5</f>
        <v>0</v>
      </c>
      <c r="N18" s="135" t="str">
        <f>'Diseño de Controles'!H5</f>
        <v xml:space="preserve">Permanente 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Continua</v>
      </c>
      <c r="S18" s="42" t="str">
        <f>Análisis_de_controles!M5</f>
        <v>Con registro</v>
      </c>
      <c r="T18" s="221"/>
      <c r="U18" s="222"/>
      <c r="V18" s="222"/>
      <c r="W18" s="88"/>
    </row>
    <row r="19" spans="1:23" s="2" customFormat="1" ht="15.75" x14ac:dyDescent="0.2">
      <c r="A19" s="143"/>
      <c r="B19" s="144"/>
      <c r="C19" s="50">
        <f>'Descripción del Riesgo'!E10</f>
        <v>0</v>
      </c>
      <c r="D19" s="144"/>
      <c r="E19" s="142"/>
      <c r="F19" s="141"/>
      <c r="G19" s="145"/>
      <c r="H19" s="141"/>
      <c r="I19" s="142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135">
        <f>'Diseño de Controles'!G6</f>
        <v>0</v>
      </c>
      <c r="N19" s="135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21"/>
      <c r="U19" s="222"/>
      <c r="V19" s="222"/>
      <c r="W19" s="88"/>
    </row>
    <row r="20" spans="1:23" ht="87" customHeight="1" x14ac:dyDescent="0.2">
      <c r="A20" s="143">
        <v>2</v>
      </c>
      <c r="B20" s="144" t="str">
        <f>'Descripción del Riesgo'!C11</f>
        <v xml:space="preserve">Condenas judiciales </v>
      </c>
      <c r="C20" s="50" t="str">
        <f>'Descripción del Riesgo'!E11</f>
        <v>Ausencia de defensa jurídica de la alcaldía</v>
      </c>
      <c r="D20" s="144" t="str">
        <f>'Descripción del Riesgo'!F11</f>
        <v>1- Vencimiento de término,                                                                                                   2- Condenas judiciales, sanciones disciplinarias, fiscales o penales;                                                                                                             3- Detrimento patrimonial;                                                                                             4- Pérdida de información institucional, de la imagen institucional;                                                                                                               5- Incumplimiento de los fines esenciales del proceso.                                              6- Desconfianza ciudadana</v>
      </c>
      <c r="E20" s="142">
        <f>Probabilidad!C12</f>
        <v>200</v>
      </c>
      <c r="F20" s="141" t="str">
        <f>Probabilidad!D12</f>
        <v>Media</v>
      </c>
      <c r="G20" s="145">
        <f t="shared" ref="G20" si="0">IF(F20="MUY Baja",20%,IF(F20="Baja",40%,IF(F20="Media",60%,IF(F20="Alta",80%,IF(F20="Muy Alta",100%,"")))))</f>
        <v>0.6</v>
      </c>
      <c r="H20" s="141" t="str">
        <f>Probabilidad!E12</f>
        <v>Catastrófico</v>
      </c>
      <c r="I20" s="142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 xml:space="preserve">Verificar la gestión en la defensa jurídica oportuna y adecuada, y el reporte de las actuaciones surtidas </v>
      </c>
      <c r="L20" s="42" t="str">
        <f>'Diseño de Controles'!E7</f>
        <v>Preventivo</v>
      </c>
      <c r="M20" s="135" t="str">
        <f>'Diseño de Controles'!G7</f>
        <v>Jefe de oficina asesora jurídica</v>
      </c>
      <c r="N20" s="135" t="str">
        <f>'Diseño de Controles'!H7</f>
        <v xml:space="preserve">Permanente 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21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2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222" t="str">
        <f>IF(OR(T20=0,U20=0),"",INDEX('Mapa de Calor'!$D$5:$H$9,(MATCH(T20,'Mapa de Calor'!$B$5:$B$9,0)),MATCH(U20,'Mapa de Calor'!$D$10:$H$10,0)))</f>
        <v>Extremo</v>
      </c>
      <c r="W20" s="88"/>
    </row>
    <row r="21" spans="1:23" ht="84.75" customHeight="1" x14ac:dyDescent="0.2">
      <c r="A21" s="143"/>
      <c r="B21" s="144"/>
      <c r="C21" s="50" t="str">
        <f>'Descripción del Riesgo'!E12</f>
        <v>Insuficiencia de personal para ejercer la defensa jurídica de la alcaldía</v>
      </c>
      <c r="D21" s="144"/>
      <c r="E21" s="142"/>
      <c r="F21" s="141"/>
      <c r="G21" s="145"/>
      <c r="H21" s="141"/>
      <c r="I21" s="142"/>
      <c r="J21" s="41">
        <f>'Diseño de Controles'!D8</f>
        <v>0</v>
      </c>
      <c r="K21" s="54" t="str">
        <f>'Diseño de Controles'!F8</f>
        <v>Gestionar recursos y los contratos de prestación de servicios, en forma oportuna y eficiente para la defensa jurídica de la alcaldía</v>
      </c>
      <c r="L21" s="42">
        <f>'Diseño de Controles'!E8</f>
        <v>0</v>
      </c>
      <c r="M21" s="135">
        <f>'Diseño de Controles'!G8</f>
        <v>0</v>
      </c>
      <c r="N21" s="135" t="str">
        <f>'Diseño de Controles'!H8</f>
        <v xml:space="preserve">Permanente 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Sin registro</v>
      </c>
      <c r="T21" s="221"/>
      <c r="U21" s="222"/>
      <c r="V21" s="222"/>
      <c r="W21" s="88"/>
    </row>
    <row r="22" spans="1:23" ht="15.75" x14ac:dyDescent="0.2">
      <c r="A22" s="143"/>
      <c r="B22" s="144"/>
      <c r="C22" s="50">
        <f>'Descripción del Riesgo'!E13</f>
        <v>0</v>
      </c>
      <c r="D22" s="144"/>
      <c r="E22" s="142"/>
      <c r="F22" s="141"/>
      <c r="G22" s="145"/>
      <c r="H22" s="141"/>
      <c r="I22" s="142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135">
        <f>'Diseño de Controles'!G9</f>
        <v>0</v>
      </c>
      <c r="N22" s="135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1"/>
      <c r="U22" s="222"/>
      <c r="V22" s="222"/>
      <c r="W22" s="88"/>
    </row>
    <row r="23" spans="1:23" ht="96" customHeight="1" x14ac:dyDescent="0.2">
      <c r="A23" s="143">
        <v>3</v>
      </c>
      <c r="B23" s="144" t="str">
        <f>'Descripción del Riesgo'!C14</f>
        <v xml:space="preserve">Indebida o insuficiente motivación de los actos administrativos </v>
      </c>
      <c r="C23" s="50" t="str">
        <f>'Descripción del Riesgo'!E14</f>
        <v>Falta de control en la expedición de actos administrativos</v>
      </c>
      <c r="D23" s="144" t="str">
        <f>'Descripción del Riesgo'!F14</f>
        <v>1- Actos administrativos con indebida motivación y susceptible de demanda y nulidad,                                        2- Pérdida de la imagen, confianza y credibilidad,               3- Retrasos operativos,                                                                                               4- Regresión y corrección de acciones,                                       5- investigaciones disciplinarias.                                                                             6- Desaconfianza ciudadana</v>
      </c>
      <c r="E23" s="142">
        <f>Probabilidad!C13</f>
        <v>100</v>
      </c>
      <c r="F23" s="141" t="str">
        <f>Probabilidad!D13</f>
        <v>Media</v>
      </c>
      <c r="G23" s="145">
        <f t="shared" ref="G23" si="1">IF(F23="MUY Baja",20%,IF(F23="Baja",40%,IF(F23="Media",60%,IF(F23="Alta",80%,IF(F23="Muy Alta",100%,"")))))</f>
        <v>0.6</v>
      </c>
      <c r="H23" s="141" t="str">
        <f>Probabilidad!E13</f>
        <v>Menor</v>
      </c>
      <c r="I23" s="142" t="str">
        <f>IF(OR(F23=0,H23=0),"",INDEX('Mapa de Calor'!$D$5:$H$9,(MATCH(Mapa_de_Riesgo!F23:F25,'Mapa de Calor'!$B$5:$B$9,0)),MATCH(Mapa_de_Riesgo!H23:H25,'Mapa de Calor'!$D$10:$H$10,0)))</f>
        <v>Moderado</v>
      </c>
      <c r="J23" s="41" t="str">
        <f>'Diseño de Controles'!D10</f>
        <v>Reducir</v>
      </c>
      <c r="K23" s="54" t="str">
        <f>'Diseño de Controles'!F10</f>
        <v xml:space="preserve">Revisar el contenido de todos los actos administrativos </v>
      </c>
      <c r="L23" s="42" t="str">
        <f>'Diseño de Controles'!E10</f>
        <v>Preventivo</v>
      </c>
      <c r="M23" s="135" t="str">
        <f>'Diseño de Controles'!G10</f>
        <v>Jefe de oficina asesora jurídica</v>
      </c>
      <c r="N23" s="135" t="str">
        <f>'Diseño de Controles'!H10</f>
        <v xml:space="preserve">Permanente 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Con registro</v>
      </c>
      <c r="T23" s="221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22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Menor</v>
      </c>
      <c r="V23" s="222" t="str">
        <f>IF(OR(T23=0,U23=0),"",INDEX('Mapa de Calor'!$D$5:$H$9,(MATCH(T23,'Mapa de Calor'!$B$5:$B$9,0)),MATCH(U23,'Mapa de Calor'!$D$10:$H$10,0)))</f>
        <v>Moderado</v>
      </c>
      <c r="W23" s="88"/>
    </row>
    <row r="24" spans="1:23" ht="15.75" x14ac:dyDescent="0.2">
      <c r="A24" s="143"/>
      <c r="B24" s="144"/>
      <c r="C24" s="50">
        <f>'Descripción del Riesgo'!E15</f>
        <v>0</v>
      </c>
      <c r="D24" s="144"/>
      <c r="E24" s="142"/>
      <c r="F24" s="141"/>
      <c r="G24" s="145"/>
      <c r="H24" s="141"/>
      <c r="I24" s="142"/>
      <c r="J24" s="41">
        <f>'Diseño de Controles'!D11</f>
        <v>0</v>
      </c>
      <c r="K24" s="54">
        <f>'Diseño de Controles'!F11</f>
        <v>0</v>
      </c>
      <c r="L24" s="42">
        <f>'Diseño de Controles'!E11</f>
        <v>0</v>
      </c>
      <c r="M24" s="135">
        <f>'Diseño de Controles'!G11</f>
        <v>0</v>
      </c>
      <c r="N24" s="135">
        <f>'Diseño de Controles'!H11</f>
        <v>0</v>
      </c>
      <c r="O24" s="42">
        <f>Análisis_de_controles!G11</f>
        <v>0</v>
      </c>
      <c r="P24" s="42"/>
      <c r="Q24" s="42">
        <f>Análisis_de_controles!I11</f>
        <v>0</v>
      </c>
      <c r="R24" s="42">
        <f>Análisis_de_controles!K11</f>
        <v>0</v>
      </c>
      <c r="S24" s="42">
        <f>Análisis_de_controles!M11</f>
        <v>0</v>
      </c>
      <c r="T24" s="221"/>
      <c r="U24" s="222"/>
      <c r="V24" s="222"/>
      <c r="W24" s="88"/>
    </row>
    <row r="25" spans="1:23" ht="15.75" x14ac:dyDescent="0.2">
      <c r="A25" s="143"/>
      <c r="B25" s="144"/>
      <c r="C25" s="50">
        <f>'Descripción del Riesgo'!E16</f>
        <v>0</v>
      </c>
      <c r="D25" s="144"/>
      <c r="E25" s="142"/>
      <c r="F25" s="141"/>
      <c r="G25" s="145"/>
      <c r="H25" s="141"/>
      <c r="I25" s="142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135">
        <f>'Diseño de Controles'!G12</f>
        <v>0</v>
      </c>
      <c r="N25" s="135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1"/>
      <c r="U25" s="222"/>
      <c r="V25" s="222"/>
      <c r="W25" s="88"/>
    </row>
    <row r="26" spans="1:23" ht="127.5" customHeight="1" x14ac:dyDescent="0.2">
      <c r="A26" s="143">
        <v>4</v>
      </c>
      <c r="B26" s="144">
        <f>'Descripción del Riesgo'!C17</f>
        <v>0</v>
      </c>
      <c r="C26" s="50">
        <f>'Descripción del Riesgo'!E17</f>
        <v>0</v>
      </c>
      <c r="D26" s="144">
        <f>'Descripción del Riesgo'!F17</f>
        <v>0</v>
      </c>
      <c r="E26" s="142">
        <f>Probabilidad!C14</f>
        <v>0</v>
      </c>
      <c r="F26" s="141">
        <f>Probabilidad!D14</f>
        <v>0</v>
      </c>
      <c r="G26" s="145" t="str">
        <f t="shared" ref="G26" si="2">IF(F26="MUY Baja",20%,IF(F26="Baja",40%,IF(F26="Media",60%,IF(F26="Alta",80%,IF(F26="Muy Alta",100%,"")))))</f>
        <v/>
      </c>
      <c r="H26" s="141">
        <f>Probabilidad!E14</f>
        <v>0</v>
      </c>
      <c r="I26" s="142" t="str">
        <f>IF(OR(F26=0,H26=0),"",INDEX('Mapa de Calor'!$D$5:$H$9,(MATCH(Mapa_de_Riesgo!F26:F28,'Mapa de Calor'!$B$5:$B$9,0)),MATCH(Mapa_de_Riesgo!H26:H28,'Mapa de Calor'!$D$10:$H$10,0)))</f>
        <v/>
      </c>
      <c r="J26" s="41" t="str">
        <f>'Diseño de Controles'!D13</f>
        <v>Reducir</v>
      </c>
      <c r="K26" s="54" t="str">
        <f>'Diseño de Controles'!F13</f>
        <v>Implementar una herramienta de control para verificar los términos en los procesos judiciales, urgencias manifiestas, conceptos, decisiones de recursos, revocatorias directas</v>
      </c>
      <c r="L26" s="42" t="str">
        <f>'Diseño de Controles'!E13</f>
        <v>Preventivo</v>
      </c>
      <c r="M26" s="135" t="str">
        <f>'Diseño de Controles'!G13</f>
        <v>Jefe de oficina asesora jurídica</v>
      </c>
      <c r="N26" s="135" t="str">
        <f>'Diseño de Controles'!H13</f>
        <v>Abril de 2023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1" t="b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0</v>
      </c>
      <c r="U26" s="222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0</v>
      </c>
      <c r="V26" s="222" t="str">
        <f>IF(OR(T26=0,U26=0),"",INDEX('Mapa de Calor'!$D$5:$H$9,(MATCH(T26,'Mapa de Calor'!$B$5:$B$9,0)),MATCH(U26,'Mapa de Calor'!$D$10:$H$10,0)))</f>
        <v/>
      </c>
      <c r="W26" s="88"/>
    </row>
    <row r="27" spans="1:23" ht="15" x14ac:dyDescent="0.2">
      <c r="A27" s="143"/>
      <c r="B27" s="144"/>
      <c r="C27" s="50">
        <f>'Descripción del Riesgo'!E18</f>
        <v>0</v>
      </c>
      <c r="D27" s="144"/>
      <c r="E27" s="142"/>
      <c r="F27" s="141"/>
      <c r="G27" s="145"/>
      <c r="H27" s="141"/>
      <c r="I27" s="142"/>
      <c r="J27" s="41">
        <f>'Diseño de Controles'!D14</f>
        <v>0</v>
      </c>
      <c r="K27" s="54">
        <f>'Diseño de Controles'!F14</f>
        <v>0</v>
      </c>
      <c r="L27" s="42">
        <f>'Diseño de Controles'!E14</f>
        <v>0</v>
      </c>
      <c r="M27" s="42">
        <f>'Diseño de Controles'!G14</f>
        <v>0</v>
      </c>
      <c r="N27" s="42">
        <f>'Diseño de Controles'!H14</f>
        <v>0</v>
      </c>
      <c r="O27" s="42">
        <f>Análisis_de_controles!G14</f>
        <v>0</v>
      </c>
      <c r="P27" s="42"/>
      <c r="Q27" s="42">
        <f>Análisis_de_controles!I14</f>
        <v>0</v>
      </c>
      <c r="R27" s="42">
        <f>Análisis_de_controles!K14</f>
        <v>0</v>
      </c>
      <c r="S27" s="42">
        <f>Análisis_de_controles!M14</f>
        <v>0</v>
      </c>
      <c r="T27" s="221"/>
      <c r="U27" s="222"/>
      <c r="V27" s="222"/>
      <c r="W27" s="88"/>
    </row>
    <row r="28" spans="1:23" ht="15" x14ac:dyDescent="0.2">
      <c r="A28" s="143"/>
      <c r="B28" s="144"/>
      <c r="C28" s="50">
        <f>'Descripción del Riesgo'!E19</f>
        <v>0</v>
      </c>
      <c r="D28" s="144"/>
      <c r="E28" s="142"/>
      <c r="F28" s="141"/>
      <c r="G28" s="145"/>
      <c r="H28" s="141"/>
      <c r="I28" s="142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1"/>
      <c r="U28" s="222"/>
      <c r="V28" s="222"/>
      <c r="W28" s="88"/>
    </row>
    <row r="29" spans="1:23" ht="15" x14ac:dyDescent="0.2">
      <c r="A29" s="143">
        <v>5</v>
      </c>
      <c r="B29" s="144">
        <f>'Descripción del Riesgo'!C20</f>
        <v>0</v>
      </c>
      <c r="C29" s="50">
        <f>'Descripción del Riesgo'!E20</f>
        <v>0</v>
      </c>
      <c r="D29" s="144">
        <f>'Descripción del Riesgo'!F20</f>
        <v>0</v>
      </c>
      <c r="E29" s="142"/>
      <c r="F29" s="141"/>
      <c r="G29" s="145"/>
      <c r="H29" s="141"/>
      <c r="I29" s="142"/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2"/>
      <c r="U29" s="149" t="str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/>
      </c>
      <c r="V29" s="149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3"/>
      <c r="B30" s="144"/>
      <c r="C30" s="50">
        <f>'Descripción del Riesgo'!E21</f>
        <v>0</v>
      </c>
      <c r="D30" s="144"/>
      <c r="E30" s="142"/>
      <c r="F30" s="141"/>
      <c r="G30" s="145"/>
      <c r="H30" s="141"/>
      <c r="I30" s="142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2"/>
      <c r="U30" s="149"/>
      <c r="V30" s="149"/>
      <c r="W30" s="88"/>
    </row>
    <row r="31" spans="1:23" ht="15" x14ac:dyDescent="0.2">
      <c r="A31" s="143"/>
      <c r="B31" s="144"/>
      <c r="C31" s="50">
        <f>'Descripción del Riesgo'!E22</f>
        <v>0</v>
      </c>
      <c r="D31" s="144"/>
      <c r="E31" s="142"/>
      <c r="F31" s="141"/>
      <c r="G31" s="145"/>
      <c r="H31" s="141"/>
      <c r="I31" s="142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2"/>
      <c r="U31" s="149"/>
      <c r="V31" s="149"/>
      <c r="W31" s="88"/>
    </row>
    <row r="32" spans="1:23" ht="15" x14ac:dyDescent="0.2">
      <c r="A32" s="143">
        <v>6</v>
      </c>
      <c r="B32" s="144">
        <f>'Descripción del Riesgo'!C23</f>
        <v>0</v>
      </c>
      <c r="C32" s="50">
        <f>'Descripción del Riesgo'!E23</f>
        <v>0</v>
      </c>
      <c r="D32" s="144">
        <f>'Descripción del Riesgo'!F23</f>
        <v>0</v>
      </c>
      <c r="E32" s="142"/>
      <c r="F32" s="141"/>
      <c r="G32" s="145"/>
      <c r="H32" s="141"/>
      <c r="I32" s="142"/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2"/>
      <c r="U32" s="149" t="str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/>
      </c>
      <c r="V32" s="149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3"/>
      <c r="B33" s="144"/>
      <c r="C33" s="50">
        <f>'Descripción del Riesgo'!E24</f>
        <v>0</v>
      </c>
      <c r="D33" s="144"/>
      <c r="E33" s="142"/>
      <c r="F33" s="141"/>
      <c r="G33" s="145"/>
      <c r="H33" s="141"/>
      <c r="I33" s="142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2"/>
      <c r="U33" s="149"/>
      <c r="V33" s="149"/>
      <c r="W33" s="88"/>
    </row>
    <row r="34" spans="1:23" ht="15" x14ac:dyDescent="0.2">
      <c r="A34" s="143"/>
      <c r="B34" s="144"/>
      <c r="C34" s="50">
        <f>'Descripción del Riesgo'!E25</f>
        <v>0</v>
      </c>
      <c r="D34" s="144"/>
      <c r="E34" s="142"/>
      <c r="F34" s="141"/>
      <c r="G34" s="145"/>
      <c r="H34" s="141"/>
      <c r="I34" s="142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2"/>
      <c r="U34" s="149"/>
      <c r="V34" s="149"/>
      <c r="W34" s="88"/>
    </row>
  </sheetData>
  <sheetProtection algorithmName="SHA-512" hashValue="vX68wauwRu+bjS7cSpo388b59/95v/PmXYKbdfUeGByAZZqY+BGWgQJlexxhM+RbDmYKrdD/70JUiFpMJL0aPQ==" saltValue="2D3Zey6sXZveUY2ZHC+UIA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10" zoomScale="68" zoomScaleNormal="68" zoomScaleSheetLayoutView="68" workbookViewId="0">
      <selection activeCell="E17" sqref="E17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0" t="s">
        <v>209</v>
      </c>
      <c r="B1" s="161"/>
      <c r="C1" s="161"/>
      <c r="D1" s="161"/>
      <c r="E1" s="161"/>
      <c r="F1" s="161"/>
    </row>
    <row r="2" spans="1:6" ht="123" customHeight="1" x14ac:dyDescent="0.25">
      <c r="A2" s="161"/>
      <c r="B2" s="161"/>
      <c r="C2" s="161"/>
      <c r="D2" s="161"/>
      <c r="E2" s="161"/>
      <c r="F2" s="161"/>
    </row>
    <row r="3" spans="1:6" ht="18" customHeight="1" x14ac:dyDescent="0.25">
      <c r="A3" s="161"/>
      <c r="B3" s="161"/>
      <c r="C3" s="161"/>
      <c r="D3" s="161"/>
      <c r="E3" s="161"/>
      <c r="F3" s="161"/>
    </row>
    <row r="4" spans="1:6" ht="5.25" customHeight="1" x14ac:dyDescent="0.25">
      <c r="A4" s="161"/>
      <c r="B4" s="161"/>
      <c r="C4" s="161"/>
      <c r="D4" s="161"/>
      <c r="E4" s="161"/>
      <c r="F4" s="161"/>
    </row>
    <row r="5" spans="1:6" ht="30" customHeight="1" x14ac:dyDescent="0.25">
      <c r="A5" s="162" t="s">
        <v>27</v>
      </c>
      <c r="B5" s="180" t="s">
        <v>124</v>
      </c>
      <c r="C5" s="180"/>
      <c r="D5" s="180"/>
      <c r="E5" s="180"/>
      <c r="F5" s="180"/>
    </row>
    <row r="6" spans="1:6" ht="8.25" customHeight="1" x14ac:dyDescent="0.25">
      <c r="A6" s="163"/>
      <c r="B6" s="165"/>
      <c r="C6" s="166"/>
      <c r="D6" s="166"/>
      <c r="E6" s="166"/>
      <c r="F6" s="167"/>
    </row>
    <row r="7" spans="1:6" ht="48.75" customHeight="1" x14ac:dyDescent="0.25">
      <c r="A7" s="164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72" customHeight="1" x14ac:dyDescent="0.25">
      <c r="A8" s="168" t="s">
        <v>213</v>
      </c>
      <c r="B8" s="170">
        <v>1</v>
      </c>
      <c r="C8" s="171" t="s">
        <v>214</v>
      </c>
      <c r="D8" s="99">
        <v>1</v>
      </c>
      <c r="E8" s="102" t="s">
        <v>216</v>
      </c>
      <c r="F8" s="178" t="s">
        <v>226</v>
      </c>
    </row>
    <row r="9" spans="1:6" ht="39" customHeight="1" x14ac:dyDescent="0.25">
      <c r="A9" s="169"/>
      <c r="B9" s="170"/>
      <c r="C9" s="172"/>
      <c r="D9" s="99">
        <v>2</v>
      </c>
      <c r="E9" s="104" t="s">
        <v>217</v>
      </c>
      <c r="F9" s="178"/>
    </row>
    <row r="10" spans="1:6" ht="15" customHeight="1" x14ac:dyDescent="0.25">
      <c r="A10" s="169"/>
      <c r="B10" s="170"/>
      <c r="C10" s="173"/>
      <c r="D10" s="99">
        <v>3</v>
      </c>
      <c r="E10" s="104"/>
      <c r="F10" s="179"/>
    </row>
    <row r="11" spans="1:6" ht="57.75" customHeight="1" x14ac:dyDescent="0.25">
      <c r="A11" s="169"/>
      <c r="B11" s="170">
        <v>2</v>
      </c>
      <c r="C11" s="174" t="s">
        <v>229</v>
      </c>
      <c r="D11" s="103">
        <v>1</v>
      </c>
      <c r="E11" s="104" t="s">
        <v>231</v>
      </c>
      <c r="F11" s="177" t="s">
        <v>227</v>
      </c>
    </row>
    <row r="12" spans="1:6" ht="60.75" customHeight="1" x14ac:dyDescent="0.25">
      <c r="A12" s="169"/>
      <c r="B12" s="170"/>
      <c r="C12" s="175"/>
      <c r="D12" s="103">
        <v>2</v>
      </c>
      <c r="E12" s="104" t="s">
        <v>230</v>
      </c>
      <c r="F12" s="178"/>
    </row>
    <row r="13" spans="1:6" ht="15" customHeight="1" x14ac:dyDescent="0.25">
      <c r="A13" s="169"/>
      <c r="B13" s="170"/>
      <c r="C13" s="176"/>
      <c r="D13" s="103">
        <v>3</v>
      </c>
      <c r="E13" s="104"/>
      <c r="F13" s="179"/>
    </row>
    <row r="14" spans="1:6" ht="96.75" customHeight="1" x14ac:dyDescent="0.25">
      <c r="A14" s="169"/>
      <c r="B14" s="170">
        <v>3</v>
      </c>
      <c r="C14" s="174" t="s">
        <v>215</v>
      </c>
      <c r="D14" s="103">
        <v>1</v>
      </c>
      <c r="E14" s="104" t="s">
        <v>218</v>
      </c>
      <c r="F14" s="177" t="s">
        <v>228</v>
      </c>
    </row>
    <row r="15" spans="1:6" ht="21" customHeight="1" x14ac:dyDescent="0.25">
      <c r="A15" s="169"/>
      <c r="B15" s="170"/>
      <c r="C15" s="175"/>
      <c r="D15" s="103">
        <v>2</v>
      </c>
      <c r="E15" s="104"/>
      <c r="F15" s="178"/>
    </row>
    <row r="16" spans="1:6" ht="15" customHeight="1" x14ac:dyDescent="0.25">
      <c r="A16" s="169"/>
      <c r="B16" s="170"/>
      <c r="C16" s="176"/>
      <c r="D16" s="103">
        <v>3</v>
      </c>
      <c r="E16" s="104"/>
      <c r="F16" s="179"/>
    </row>
    <row r="17" spans="1:6" x14ac:dyDescent="0.25">
      <c r="A17" s="169"/>
      <c r="B17" s="170">
        <v>4</v>
      </c>
      <c r="C17" s="174"/>
      <c r="D17" s="103">
        <v>1</v>
      </c>
      <c r="E17" s="104"/>
      <c r="F17" s="177"/>
    </row>
    <row r="18" spans="1:6" ht="18.75" customHeight="1" x14ac:dyDescent="0.25">
      <c r="A18" s="169"/>
      <c r="B18" s="170"/>
      <c r="C18" s="175"/>
      <c r="D18" s="103">
        <v>2</v>
      </c>
      <c r="E18" s="104"/>
      <c r="F18" s="178"/>
    </row>
    <row r="19" spans="1:6" ht="15" customHeight="1" x14ac:dyDescent="0.25">
      <c r="A19" s="169"/>
      <c r="B19" s="170"/>
      <c r="C19" s="176"/>
      <c r="D19" s="103">
        <v>3</v>
      </c>
      <c r="E19" s="104"/>
      <c r="F19" s="179"/>
    </row>
    <row r="20" spans="1:6" ht="33.75" customHeight="1" x14ac:dyDescent="0.25">
      <c r="A20" s="169"/>
      <c r="B20" s="170">
        <v>5</v>
      </c>
      <c r="C20" s="171"/>
      <c r="D20" s="53">
        <v>1</v>
      </c>
      <c r="E20" s="133"/>
      <c r="F20" s="159"/>
    </row>
    <row r="21" spans="1:6" ht="49.5" customHeight="1" x14ac:dyDescent="0.25">
      <c r="A21" s="169"/>
      <c r="B21" s="170"/>
      <c r="C21" s="172"/>
      <c r="D21" s="53">
        <v>2</v>
      </c>
      <c r="E21" s="133"/>
      <c r="F21" s="159"/>
    </row>
    <row r="22" spans="1:6" ht="15" customHeight="1" x14ac:dyDescent="0.25">
      <c r="A22" s="169"/>
      <c r="B22" s="170"/>
      <c r="C22" s="173"/>
      <c r="D22" s="53">
        <v>3</v>
      </c>
      <c r="E22" s="133"/>
      <c r="F22" s="159"/>
    </row>
    <row r="23" spans="1:6" ht="61.5" customHeight="1" x14ac:dyDescent="0.25">
      <c r="A23" s="169"/>
      <c r="B23" s="170">
        <v>6</v>
      </c>
      <c r="C23" s="158"/>
      <c r="D23" s="53">
        <v>1</v>
      </c>
      <c r="E23" s="133"/>
      <c r="F23" s="159"/>
    </row>
    <row r="24" spans="1:6" ht="39.950000000000003" customHeight="1" x14ac:dyDescent="0.25">
      <c r="A24" s="169"/>
      <c r="B24" s="170"/>
      <c r="C24" s="158"/>
      <c r="D24" s="53">
        <v>2</v>
      </c>
      <c r="E24" s="133"/>
      <c r="F24" s="159"/>
    </row>
    <row r="25" spans="1:6" ht="15" customHeight="1" x14ac:dyDescent="0.25">
      <c r="A25" s="169"/>
      <c r="B25" s="170"/>
      <c r="C25" s="158"/>
      <c r="D25" s="53">
        <v>3</v>
      </c>
      <c r="E25" s="102"/>
      <c r="F25" s="159"/>
    </row>
    <row r="26" spans="1:6" x14ac:dyDescent="0.25">
      <c r="C26" s="158"/>
    </row>
    <row r="27" spans="1:6" x14ac:dyDescent="0.25">
      <c r="C27" s="158"/>
    </row>
    <row r="28" spans="1:6" x14ac:dyDescent="0.25">
      <c r="C28" s="158"/>
    </row>
  </sheetData>
  <sheetProtection algorithmName="SHA-512" hashValue="WE5hFvwL2IQgxZyj4DhRPPZBFancv6k6x9Y1WRbkfHfRiPm95KvmeTXAnEj8MPf3jtADGBM4nKmd4ewl+k4a2Q==" saltValue="F7fYS0tiYe35czFjt+Htvg==" spinCount="100000" sheet="1" objects="1" scenarios="1"/>
  <mergeCells count="24">
    <mergeCell ref="B17:B19"/>
    <mergeCell ref="F8:F10"/>
    <mergeCell ref="C17:C19"/>
    <mergeCell ref="B5:F5"/>
    <mergeCell ref="C8:C10"/>
    <mergeCell ref="B8:B10"/>
    <mergeCell ref="F17:F19"/>
    <mergeCell ref="F14:F16"/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4" zoomScale="71" zoomScaleNormal="71" zoomScaleSheetLayoutView="71" workbookViewId="0">
      <selection activeCell="D25" sqref="D25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89" t="s">
        <v>211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15" x14ac:dyDescent="0.2">
      <c r="A2" s="189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</row>
    <row r="3" spans="1:15" x14ac:dyDescent="0.2">
      <c r="A3" s="189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5" x14ac:dyDescent="0.2">
      <c r="A4" s="189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</row>
    <row r="5" spans="1:15" x14ac:dyDescent="0.2">
      <c r="A5" s="189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6" spans="1:15" ht="27.75" customHeight="1" x14ac:dyDescent="0.2">
      <c r="A6" s="187" t="s">
        <v>203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</row>
    <row r="7" spans="1:15" x14ac:dyDescent="0.2">
      <c r="A7" s="191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</row>
    <row r="8" spans="1:15" x14ac:dyDescent="0.2">
      <c r="A8" s="191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</row>
    <row r="9" spans="1:15" ht="27.75" customHeight="1" x14ac:dyDescent="0.2">
      <c r="A9" s="184" t="s">
        <v>202</v>
      </c>
      <c r="B9" s="185"/>
      <c r="C9" s="185"/>
      <c r="D9" s="185"/>
      <c r="E9" s="186"/>
      <c r="F9" s="182"/>
      <c r="G9" s="193" t="s">
        <v>142</v>
      </c>
      <c r="H9" s="193"/>
      <c r="I9" s="193"/>
      <c r="J9" s="122"/>
      <c r="K9" s="193" t="s">
        <v>143</v>
      </c>
      <c r="L9" s="193"/>
      <c r="M9" s="193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3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Inadecauda e inoportuna defensa jurídica de los intereses de la alcaldía municipal</v>
      </c>
      <c r="C11" s="68">
        <v>200</v>
      </c>
      <c r="D11" s="43" t="str">
        <f>IF(C11&lt;=2,"Muy Baja",IF(C11&lt;=24,"Baja",IF(C11&lt;=500,"Media",IF(C11&lt;=5000,"Alta",IF(C11&gt;5000,"Muy Alta","")))))</f>
        <v>Media</v>
      </c>
      <c r="E11" s="43" t="s">
        <v>200</v>
      </c>
      <c r="F11" s="183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2" t="s">
        <v>156</v>
      </c>
    </row>
    <row r="12" spans="1:15" ht="90.75" customHeight="1" x14ac:dyDescent="0.2">
      <c r="A12" s="40">
        <v>2</v>
      </c>
      <c r="B12" s="11" t="str">
        <f>'Descripción del Riesgo'!C11</f>
        <v xml:space="preserve">Condenas judiciales </v>
      </c>
      <c r="C12" s="68">
        <v>200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200</v>
      </c>
      <c r="F12" s="183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2" t="s">
        <v>31</v>
      </c>
    </row>
    <row r="13" spans="1:15" ht="83.25" customHeight="1" x14ac:dyDescent="0.2">
      <c r="A13" s="40">
        <v>3</v>
      </c>
      <c r="B13" s="11" t="str">
        <f>'Descripción del Riesgo'!C14</f>
        <v xml:space="preserve">Indebida o insuficiente motivación de los actos administrativos </v>
      </c>
      <c r="C13" s="68">
        <v>100</v>
      </c>
      <c r="D13" s="43" t="str">
        <f t="shared" si="0"/>
        <v>Media</v>
      </c>
      <c r="E13" s="43" t="s">
        <v>31</v>
      </c>
      <c r="F13" s="183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2" t="s">
        <v>16</v>
      </c>
    </row>
    <row r="14" spans="1:15" ht="89.25" customHeight="1" x14ac:dyDescent="0.2">
      <c r="A14" s="40">
        <v>4</v>
      </c>
      <c r="B14" s="11">
        <f>'Descripción del Riesgo'!C17</f>
        <v>0</v>
      </c>
      <c r="C14" s="68"/>
      <c r="D14" s="43"/>
      <c r="E14" s="43"/>
      <c r="F14" s="183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2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3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2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3"/>
      <c r="G16" s="181"/>
      <c r="H16" s="181"/>
      <c r="I16" s="181"/>
    </row>
  </sheetData>
  <sheetProtection algorithmName="SHA-512" hashValue="Z95NP/iXAjA5CSqKgQMnyvHWWKss2A81wVTef29yMxzIUMU+GkkdMEk9MU1vvj6PTzkU2yVLmVbX2U447U9oqQ==" saltValue="D5vikkgdKWV/d5ROuyulvA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7" t="s">
        <v>212</v>
      </c>
      <c r="C1" s="197"/>
      <c r="D1" s="197"/>
      <c r="E1" s="197"/>
      <c r="F1" s="197"/>
      <c r="G1" s="197"/>
      <c r="H1" s="197"/>
    </row>
    <row r="3" spans="2:12" ht="15.75" customHeight="1" x14ac:dyDescent="0.25">
      <c r="B3" s="194" t="s">
        <v>32</v>
      </c>
      <c r="C3" s="194"/>
      <c r="D3" s="194"/>
      <c r="E3" s="194"/>
      <c r="F3" s="194"/>
      <c r="G3" s="194"/>
      <c r="H3" s="194"/>
    </row>
    <row r="4" spans="2:12" ht="15" customHeight="1" x14ac:dyDescent="0.25">
      <c r="B4" s="13" t="s">
        <v>10</v>
      </c>
      <c r="C4" s="13" t="s">
        <v>15</v>
      </c>
      <c r="D4" s="195" t="s">
        <v>33</v>
      </c>
      <c r="E4" s="195"/>
      <c r="F4" s="195"/>
      <c r="G4" s="195"/>
      <c r="H4" s="195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6" t="s">
        <v>11</v>
      </c>
      <c r="C10" s="196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6" t="s">
        <v>15</v>
      </c>
      <c r="C11" s="196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13G9g/nU4KmW/jn5Q+0d3/d6uZaMZ+cBsiSceXk6wjaUQC07N682jB4+/KfmGksvvPfhCH88up+s6QqT8Fc1Ww==" saltValue="NUB+in99MwfEQBCpbPc3d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4" zoomScale="66" zoomScaleNormal="73" zoomScaleSheetLayoutView="66" workbookViewId="0">
      <selection activeCell="H14" sqref="H14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0" t="s">
        <v>119</v>
      </c>
      <c r="B1" s="200"/>
      <c r="C1" s="200"/>
      <c r="D1" s="200"/>
      <c r="E1" s="200"/>
      <c r="F1" s="200"/>
      <c r="G1" s="200"/>
      <c r="H1" s="200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51" customHeight="1" x14ac:dyDescent="0.25">
      <c r="A4" s="198">
        <v>1</v>
      </c>
      <c r="B4" s="199" t="str">
        <f>'Descripción del Riesgo'!C8</f>
        <v>Inadecauda e inoportuna defensa jurídica de los intereses de la alcaldía municipal</v>
      </c>
      <c r="C4" s="54" t="str">
        <f>'Descripción del Riesgo'!E8</f>
        <v xml:space="preserve">Insuficiente vigilancia y seguimiento sobre los procesos judiciales </v>
      </c>
      <c r="D4" s="134" t="s">
        <v>126</v>
      </c>
      <c r="E4" s="135" t="s">
        <v>3</v>
      </c>
      <c r="F4" s="54" t="s">
        <v>219</v>
      </c>
      <c r="G4" s="221" t="s">
        <v>224</v>
      </c>
      <c r="H4" s="135" t="s">
        <v>225</v>
      </c>
    </row>
    <row r="5" spans="1:9" ht="75" customHeight="1" x14ac:dyDescent="0.25">
      <c r="A5" s="198"/>
      <c r="B5" s="199"/>
      <c r="C5" s="54" t="str">
        <f>'Descripción del Riesgo'!E9</f>
        <v xml:space="preserve">No actualizar oportunamente la información sobre los procesos judiciales </v>
      </c>
      <c r="D5" s="134" t="s">
        <v>126</v>
      </c>
      <c r="E5" s="135" t="s">
        <v>3</v>
      </c>
      <c r="F5" s="54" t="s">
        <v>232</v>
      </c>
      <c r="G5" s="221"/>
      <c r="H5" s="135" t="s">
        <v>225</v>
      </c>
    </row>
    <row r="6" spans="1:9" ht="15.75" x14ac:dyDescent="0.25">
      <c r="A6" s="198"/>
      <c r="B6" s="199"/>
      <c r="C6" s="54">
        <f>'Descripción del Riesgo'!E10</f>
        <v>0</v>
      </c>
      <c r="D6" s="223"/>
      <c r="E6" s="135"/>
      <c r="F6" s="54"/>
      <c r="G6" s="221"/>
      <c r="H6" s="225"/>
    </row>
    <row r="7" spans="1:9" ht="65.25" customHeight="1" x14ac:dyDescent="0.25">
      <c r="A7" s="198">
        <v>2</v>
      </c>
      <c r="B7" s="199" t="str">
        <f>'Descripción del Riesgo'!C11</f>
        <v xml:space="preserve">Condenas judiciales </v>
      </c>
      <c r="C7" s="54" t="str">
        <f>'Descripción del Riesgo'!E11</f>
        <v>Ausencia de defensa jurídica de la alcaldía</v>
      </c>
      <c r="D7" s="134" t="s">
        <v>126</v>
      </c>
      <c r="E7" s="135" t="s">
        <v>3</v>
      </c>
      <c r="F7" s="54" t="s">
        <v>220</v>
      </c>
      <c r="G7" s="221" t="s">
        <v>224</v>
      </c>
      <c r="H7" s="135" t="s">
        <v>225</v>
      </c>
    </row>
    <row r="8" spans="1:9" ht="60" x14ac:dyDescent="0.25">
      <c r="A8" s="198"/>
      <c r="B8" s="199"/>
      <c r="C8" s="54" t="str">
        <f>'Descripción del Riesgo'!E12</f>
        <v>Insuficiencia de personal para ejercer la defensa jurídica de la alcaldía</v>
      </c>
      <c r="D8" s="134"/>
      <c r="E8" s="135"/>
      <c r="F8" s="54" t="s">
        <v>221</v>
      </c>
      <c r="G8" s="221"/>
      <c r="H8" s="135" t="s">
        <v>225</v>
      </c>
    </row>
    <row r="9" spans="1:9" ht="15.75" x14ac:dyDescent="0.25">
      <c r="A9" s="198"/>
      <c r="B9" s="199"/>
      <c r="C9" s="54">
        <f>'Descripción del Riesgo'!E13</f>
        <v>0</v>
      </c>
      <c r="D9" s="223"/>
      <c r="E9" s="135"/>
      <c r="F9" s="54"/>
      <c r="G9" s="221"/>
      <c r="H9" s="135"/>
    </row>
    <row r="10" spans="1:9" ht="39.75" customHeight="1" x14ac:dyDescent="0.25">
      <c r="A10" s="198">
        <v>3</v>
      </c>
      <c r="B10" s="199" t="str">
        <f>'Descripción del Riesgo'!C14</f>
        <v xml:space="preserve">Indebida o insuficiente motivación de los actos administrativos </v>
      </c>
      <c r="C10" s="54" t="str">
        <f>'Descripción del Riesgo'!E14</f>
        <v>Falta de control en la expedición de actos administrativos</v>
      </c>
      <c r="D10" s="134" t="s">
        <v>126</v>
      </c>
      <c r="E10" s="135" t="s">
        <v>3</v>
      </c>
      <c r="F10" s="113" t="s">
        <v>222</v>
      </c>
      <c r="G10" s="226" t="s">
        <v>224</v>
      </c>
      <c r="H10" s="135" t="s">
        <v>225</v>
      </c>
    </row>
    <row r="11" spans="1:9" ht="15.75" x14ac:dyDescent="0.25">
      <c r="A11" s="198"/>
      <c r="B11" s="199"/>
      <c r="C11" s="54">
        <f>'Descripción del Riesgo'!E15</f>
        <v>0</v>
      </c>
      <c r="D11" s="223"/>
      <c r="E11" s="135"/>
      <c r="F11" s="113"/>
      <c r="G11" s="227"/>
      <c r="H11" s="228"/>
    </row>
    <row r="12" spans="1:9" ht="15.75" x14ac:dyDescent="0.25">
      <c r="A12" s="198"/>
      <c r="B12" s="199"/>
      <c r="C12" s="54">
        <f>'Descripción del Riesgo'!E16</f>
        <v>0</v>
      </c>
      <c r="D12" s="223"/>
      <c r="E12" s="135"/>
      <c r="F12" s="113"/>
      <c r="G12" s="135"/>
      <c r="H12" s="228"/>
    </row>
    <row r="13" spans="1:9" ht="94.5" customHeight="1" x14ac:dyDescent="0.25">
      <c r="A13" s="198">
        <v>4</v>
      </c>
      <c r="B13" s="199">
        <f>'Descripción del Riesgo'!C17</f>
        <v>0</v>
      </c>
      <c r="C13" s="54">
        <f>'Descripción del Riesgo'!E17</f>
        <v>0</v>
      </c>
      <c r="D13" s="134" t="s">
        <v>126</v>
      </c>
      <c r="E13" s="135" t="s">
        <v>3</v>
      </c>
      <c r="F13" s="113" t="s">
        <v>223</v>
      </c>
      <c r="G13" s="221" t="s">
        <v>224</v>
      </c>
      <c r="H13" s="228" t="s">
        <v>233</v>
      </c>
    </row>
    <row r="14" spans="1:9" ht="15" customHeight="1" x14ac:dyDescent="0.25">
      <c r="A14" s="198"/>
      <c r="B14" s="199"/>
      <c r="C14" s="54">
        <f>'Descripción del Riesgo'!E18</f>
        <v>0</v>
      </c>
      <c r="D14" s="224"/>
      <c r="E14" s="130"/>
      <c r="F14" s="113"/>
      <c r="G14" s="221"/>
      <c r="H14" s="228"/>
    </row>
    <row r="15" spans="1:9" ht="15" customHeight="1" x14ac:dyDescent="0.25">
      <c r="A15" s="198"/>
      <c r="B15" s="199"/>
      <c r="C15" s="54">
        <f>'Descripción del Riesgo'!E19</f>
        <v>0</v>
      </c>
      <c r="D15" s="224"/>
      <c r="E15" s="130"/>
      <c r="F15" s="113"/>
      <c r="G15" s="221"/>
      <c r="H15" s="228"/>
    </row>
    <row r="16" spans="1:9" x14ac:dyDescent="0.25">
      <c r="A16" s="198">
        <v>5</v>
      </c>
      <c r="B16" s="199">
        <f>'Descripción del Riesgo'!C20</f>
        <v>0</v>
      </c>
      <c r="C16" s="54">
        <f>'Descripción del Riesgo'!E20</f>
        <v>0</v>
      </c>
      <c r="D16" s="224"/>
      <c r="E16" s="130"/>
      <c r="F16" s="113"/>
      <c r="G16" s="101"/>
      <c r="H16" s="123"/>
    </row>
    <row r="17" spans="1:8" ht="47.25" customHeight="1" x14ac:dyDescent="0.25">
      <c r="A17" s="198"/>
      <c r="B17" s="199"/>
      <c r="C17" s="54">
        <f>'Descripción del Riesgo'!E21</f>
        <v>0</v>
      </c>
      <c r="D17" s="224"/>
      <c r="E17" s="130"/>
      <c r="F17" s="113"/>
      <c r="G17" s="101"/>
      <c r="H17" s="123"/>
    </row>
    <row r="18" spans="1:8" x14ac:dyDescent="0.25">
      <c r="A18" s="198"/>
      <c r="B18" s="199"/>
      <c r="C18" s="54">
        <f>'Descripción del Riesgo'!E22</f>
        <v>0</v>
      </c>
      <c r="D18" s="224"/>
      <c r="E18" s="130"/>
      <c r="F18" s="127"/>
      <c r="G18" s="56"/>
      <c r="H18" s="56"/>
    </row>
    <row r="19" spans="1:8" ht="39.950000000000003" customHeight="1" x14ac:dyDescent="0.25">
      <c r="A19" s="198">
        <v>6</v>
      </c>
      <c r="B19" s="199">
        <f>'Descripción del Riesgo'!C23</f>
        <v>0</v>
      </c>
      <c r="C19" s="54">
        <f>'Descripción del Riesgo'!E23</f>
        <v>0</v>
      </c>
      <c r="D19" s="224"/>
      <c r="E19" s="130"/>
      <c r="F19" s="54"/>
      <c r="G19" s="42"/>
      <c r="H19" s="42"/>
    </row>
    <row r="20" spans="1:8" ht="39.950000000000003" customHeight="1" x14ac:dyDescent="0.25">
      <c r="A20" s="198"/>
      <c r="B20" s="199"/>
      <c r="C20" s="54">
        <f>'Descripción del Riesgo'!E24</f>
        <v>0</v>
      </c>
      <c r="D20" s="224"/>
      <c r="E20" s="130"/>
      <c r="F20" s="54"/>
      <c r="G20" s="42"/>
      <c r="H20" s="42"/>
    </row>
    <row r="21" spans="1:8" x14ac:dyDescent="0.25">
      <c r="A21" s="198"/>
      <c r="B21" s="199"/>
      <c r="C21" s="54"/>
      <c r="D21" s="224"/>
      <c r="E21" s="42"/>
      <c r="F21" s="54"/>
      <c r="G21" s="42"/>
      <c r="H21" s="42"/>
    </row>
  </sheetData>
  <sheetProtection algorithmName="SHA-512" hashValue="guEDEBT4Ajm+NxPRntOs76jrpNGDIl4yhVaNnetCIiu+LugBfbVvgjqLab+4H8cbSLPphlRnJk281PWW8u3Wjw==" saltValue="CXqKUlefH0qmIqZoPDLXAA==" spinCount="100000" sheet="1" objects="1" scenarios="1"/>
  <mergeCells count="17">
    <mergeCell ref="A1:H1"/>
    <mergeCell ref="B4:B6"/>
    <mergeCell ref="A4:A6"/>
    <mergeCell ref="A7:A9"/>
    <mergeCell ref="B7:B9"/>
    <mergeCell ref="G4:G6"/>
    <mergeCell ref="G7:G9"/>
    <mergeCell ref="G10:G11"/>
    <mergeCell ref="G13:G15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5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1"/>
      <c r="B1" s="201"/>
      <c r="C1" s="201"/>
      <c r="D1" s="201"/>
      <c r="E1" s="201"/>
      <c r="F1" s="201"/>
    </row>
    <row r="2" spans="1:6" x14ac:dyDescent="0.25">
      <c r="A2" s="201"/>
      <c r="B2" s="201"/>
      <c r="C2" s="201"/>
      <c r="D2" s="201"/>
      <c r="E2" s="201"/>
      <c r="F2" s="201"/>
    </row>
    <row r="3" spans="1:6" x14ac:dyDescent="0.25">
      <c r="A3" s="201"/>
      <c r="B3" s="201"/>
      <c r="C3" s="201"/>
      <c r="D3" s="201"/>
      <c r="E3" s="201"/>
      <c r="F3" s="201"/>
    </row>
    <row r="4" spans="1:6" x14ac:dyDescent="0.25">
      <c r="A4" s="201"/>
      <c r="B4" s="201"/>
      <c r="C4" s="201"/>
      <c r="D4" s="201"/>
      <c r="E4" s="201"/>
      <c r="F4" s="201"/>
    </row>
    <row r="5" spans="1:6" x14ac:dyDescent="0.25">
      <c r="A5" s="201"/>
      <c r="B5" s="201"/>
      <c r="C5" s="201"/>
      <c r="D5" s="201"/>
      <c r="E5" s="201"/>
      <c r="F5" s="201"/>
    </row>
    <row r="6" spans="1:6" x14ac:dyDescent="0.25">
      <c r="A6" s="201"/>
      <c r="B6" s="201"/>
      <c r="C6" s="201"/>
      <c r="D6" s="201"/>
      <c r="E6" s="201"/>
      <c r="F6" s="201"/>
    </row>
    <row r="7" spans="1:6" x14ac:dyDescent="0.25">
      <c r="A7" s="201"/>
      <c r="B7" s="201"/>
      <c r="C7" s="201"/>
      <c r="D7" s="201"/>
      <c r="E7" s="201"/>
      <c r="F7" s="201"/>
    </row>
    <row r="8" spans="1:6" x14ac:dyDescent="0.25">
      <c r="A8" s="201"/>
      <c r="B8" s="201"/>
      <c r="C8" s="201"/>
      <c r="D8" s="201"/>
      <c r="E8" s="201"/>
      <c r="F8" s="201"/>
    </row>
    <row r="9" spans="1:6" x14ac:dyDescent="0.25">
      <c r="A9" s="201"/>
      <c r="B9" s="201"/>
      <c r="C9" s="201"/>
      <c r="D9" s="201"/>
      <c r="E9" s="201"/>
      <c r="F9" s="201"/>
    </row>
    <row r="10" spans="1:6" x14ac:dyDescent="0.25">
      <c r="A10" s="201"/>
      <c r="B10" s="201"/>
      <c r="C10" s="201"/>
      <c r="D10" s="201"/>
      <c r="E10" s="201"/>
      <c r="F10" s="201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3" t="s">
        <v>38</v>
      </c>
      <c r="B14" s="27" t="s">
        <v>75</v>
      </c>
      <c r="C14" s="203">
        <v>5</v>
      </c>
      <c r="D14" s="27" t="s">
        <v>56</v>
      </c>
      <c r="E14" s="203">
        <v>5</v>
      </c>
      <c r="F14" s="203" t="s">
        <v>38</v>
      </c>
    </row>
    <row r="15" spans="1:6" ht="25.5" x14ac:dyDescent="0.25">
      <c r="A15" s="203"/>
      <c r="B15" s="27" t="s">
        <v>39</v>
      </c>
      <c r="C15" s="203"/>
      <c r="D15" s="27" t="s">
        <v>55</v>
      </c>
      <c r="E15" s="203"/>
      <c r="F15" s="203"/>
    </row>
    <row r="16" spans="1:6" ht="25.5" x14ac:dyDescent="0.25">
      <c r="A16" s="203"/>
      <c r="B16" s="27" t="s">
        <v>40</v>
      </c>
      <c r="C16" s="203"/>
      <c r="D16" s="27" t="s">
        <v>92</v>
      </c>
      <c r="E16" s="203"/>
      <c r="F16" s="203"/>
    </row>
    <row r="17" spans="1:6" ht="38.25" x14ac:dyDescent="0.25">
      <c r="A17" s="203"/>
      <c r="B17" s="27" t="s">
        <v>41</v>
      </c>
      <c r="C17" s="203"/>
      <c r="D17" s="27" t="s">
        <v>57</v>
      </c>
      <c r="E17" s="203"/>
      <c r="F17" s="203"/>
    </row>
    <row r="18" spans="1:6" ht="25.5" x14ac:dyDescent="0.25">
      <c r="A18" s="204" t="s">
        <v>42</v>
      </c>
      <c r="B18" s="28" t="s">
        <v>76</v>
      </c>
      <c r="C18" s="204">
        <v>4</v>
      </c>
      <c r="D18" s="27" t="s">
        <v>58</v>
      </c>
      <c r="E18" s="203"/>
      <c r="F18" s="203"/>
    </row>
    <row r="19" spans="1:6" ht="27.75" customHeight="1" x14ac:dyDescent="0.25">
      <c r="A19" s="204"/>
      <c r="B19" s="28" t="s">
        <v>43</v>
      </c>
      <c r="C19" s="204"/>
      <c r="D19" s="28" t="s">
        <v>59</v>
      </c>
      <c r="E19" s="204">
        <v>4</v>
      </c>
      <c r="F19" s="204" t="s">
        <v>42</v>
      </c>
    </row>
    <row r="20" spans="1:6" ht="25.5" x14ac:dyDescent="0.25">
      <c r="A20" s="204"/>
      <c r="B20" s="28" t="s">
        <v>44</v>
      </c>
      <c r="C20" s="204"/>
      <c r="D20" s="28" t="s">
        <v>60</v>
      </c>
      <c r="E20" s="204"/>
      <c r="F20" s="204"/>
    </row>
    <row r="21" spans="1:6" ht="38.25" x14ac:dyDescent="0.25">
      <c r="A21" s="204"/>
      <c r="B21" s="28" t="s">
        <v>45</v>
      </c>
      <c r="C21" s="204"/>
      <c r="D21" s="28" t="s">
        <v>61</v>
      </c>
      <c r="E21" s="204"/>
      <c r="F21" s="204"/>
    </row>
    <row r="22" spans="1:6" ht="25.5" x14ac:dyDescent="0.25">
      <c r="A22" s="205" t="s">
        <v>34</v>
      </c>
      <c r="B22" s="19" t="s">
        <v>77</v>
      </c>
      <c r="C22" s="205">
        <v>3</v>
      </c>
      <c r="D22" s="28" t="s">
        <v>62</v>
      </c>
      <c r="E22" s="204"/>
      <c r="F22" s="204"/>
    </row>
    <row r="23" spans="1:6" ht="38.25" x14ac:dyDescent="0.25">
      <c r="A23" s="205"/>
      <c r="B23" s="19" t="s">
        <v>35</v>
      </c>
      <c r="C23" s="205"/>
      <c r="D23" s="28" t="s">
        <v>63</v>
      </c>
      <c r="E23" s="204"/>
      <c r="F23" s="204"/>
    </row>
    <row r="24" spans="1:6" ht="25.5" x14ac:dyDescent="0.25">
      <c r="A24" s="205"/>
      <c r="B24" s="19" t="s">
        <v>36</v>
      </c>
      <c r="C24" s="205"/>
      <c r="D24" s="20" t="s">
        <v>64</v>
      </c>
      <c r="E24" s="205">
        <v>3</v>
      </c>
      <c r="F24" s="205" t="s">
        <v>34</v>
      </c>
    </row>
    <row r="25" spans="1:6" ht="38.25" x14ac:dyDescent="0.25">
      <c r="A25" s="205"/>
      <c r="B25" s="19" t="s">
        <v>37</v>
      </c>
      <c r="C25" s="205"/>
      <c r="D25" s="19" t="s">
        <v>65</v>
      </c>
      <c r="E25" s="205"/>
      <c r="F25" s="205"/>
    </row>
    <row r="26" spans="1:6" ht="22.5" customHeight="1" x14ac:dyDescent="0.25">
      <c r="A26" s="206" t="s">
        <v>49</v>
      </c>
      <c r="B26" s="29" t="s">
        <v>78</v>
      </c>
      <c r="C26" s="206">
        <v>2</v>
      </c>
      <c r="D26" s="19" t="s">
        <v>66</v>
      </c>
      <c r="E26" s="205"/>
      <c r="F26" s="205"/>
    </row>
    <row r="27" spans="1:6" ht="25.5" x14ac:dyDescent="0.25">
      <c r="A27" s="206"/>
      <c r="B27" s="29" t="s">
        <v>46</v>
      </c>
      <c r="C27" s="206"/>
      <c r="D27" s="19" t="s">
        <v>67</v>
      </c>
      <c r="E27" s="205"/>
      <c r="F27" s="205"/>
    </row>
    <row r="28" spans="1:6" ht="38.25" x14ac:dyDescent="0.25">
      <c r="A28" s="206"/>
      <c r="B28" s="29" t="s">
        <v>47</v>
      </c>
      <c r="C28" s="206"/>
      <c r="D28" s="19" t="s">
        <v>68</v>
      </c>
      <c r="E28" s="205"/>
      <c r="F28" s="205"/>
    </row>
    <row r="29" spans="1:6" ht="57" x14ac:dyDescent="0.25">
      <c r="A29" s="206"/>
      <c r="B29" s="30" t="s">
        <v>48</v>
      </c>
      <c r="C29" s="206"/>
      <c r="D29" s="19" t="s">
        <v>79</v>
      </c>
      <c r="E29" s="205"/>
      <c r="F29" s="205"/>
    </row>
    <row r="30" spans="1:6" ht="28.5" x14ac:dyDescent="0.25">
      <c r="A30" s="202" t="s">
        <v>54</v>
      </c>
      <c r="B30" s="21" t="s">
        <v>50</v>
      </c>
      <c r="C30" s="202">
        <v>1</v>
      </c>
      <c r="D30" s="29" t="s">
        <v>69</v>
      </c>
      <c r="E30" s="206">
        <v>2</v>
      </c>
      <c r="F30" s="206" t="s">
        <v>49</v>
      </c>
    </row>
    <row r="31" spans="1:6" ht="28.5" x14ac:dyDescent="0.25">
      <c r="A31" s="202"/>
      <c r="B31" s="21" t="s">
        <v>51</v>
      </c>
      <c r="C31" s="202"/>
      <c r="D31" s="29" t="s">
        <v>70</v>
      </c>
      <c r="E31" s="206"/>
      <c r="F31" s="206"/>
    </row>
    <row r="32" spans="1:6" ht="42.75" x14ac:dyDescent="0.25">
      <c r="A32" s="202"/>
      <c r="B32" s="21" t="s">
        <v>52</v>
      </c>
      <c r="C32" s="202"/>
      <c r="D32" s="29" t="s">
        <v>71</v>
      </c>
      <c r="E32" s="206"/>
      <c r="F32" s="206"/>
    </row>
    <row r="33" spans="1:6" ht="57" x14ac:dyDescent="0.25">
      <c r="A33" s="202"/>
      <c r="B33" s="21" t="s">
        <v>53</v>
      </c>
      <c r="C33" s="202"/>
      <c r="D33" s="22" t="s">
        <v>72</v>
      </c>
      <c r="E33" s="202">
        <v>1</v>
      </c>
      <c r="F33" s="202" t="s">
        <v>54</v>
      </c>
    </row>
    <row r="34" spans="1:6" x14ac:dyDescent="0.25">
      <c r="D34" s="22" t="s">
        <v>73</v>
      </c>
      <c r="E34" s="202"/>
      <c r="F34" s="202"/>
    </row>
    <row r="35" spans="1:6" x14ac:dyDescent="0.25">
      <c r="D35" s="23" t="s">
        <v>74</v>
      </c>
      <c r="E35" s="202"/>
      <c r="F35" s="202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zoomScale="68" zoomScaleNormal="50" zoomScaleSheetLayoutView="68" workbookViewId="0">
      <selection activeCell="S4" sqref="S4:S15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1" t="s">
        <v>121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0" s="34" customFormat="1" ht="15.75" x14ac:dyDescent="0.25">
      <c r="A2" s="212" t="s">
        <v>1</v>
      </c>
      <c r="B2" s="214" t="s">
        <v>0</v>
      </c>
      <c r="C2" s="214" t="s">
        <v>21</v>
      </c>
      <c r="D2" s="216" t="s">
        <v>13</v>
      </c>
      <c r="E2" s="207" t="s">
        <v>171</v>
      </c>
      <c r="F2" s="207"/>
      <c r="G2" s="207"/>
      <c r="H2" s="118"/>
      <c r="I2" s="218" t="s">
        <v>175</v>
      </c>
      <c r="J2" s="219"/>
      <c r="K2" s="219"/>
      <c r="L2" s="219"/>
      <c r="M2" s="219"/>
      <c r="N2" s="220"/>
      <c r="O2" s="118"/>
      <c r="P2" s="207" t="s">
        <v>120</v>
      </c>
      <c r="Q2" s="207"/>
      <c r="R2" s="207"/>
      <c r="S2" s="207"/>
    </row>
    <row r="3" spans="1:20" s="34" customFormat="1" ht="124.5" customHeight="1" x14ac:dyDescent="0.25">
      <c r="A3" s="213"/>
      <c r="B3" s="215"/>
      <c r="C3" s="215"/>
      <c r="D3" s="217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72" customHeight="1" x14ac:dyDescent="0.25">
      <c r="A4" s="209">
        <v>1</v>
      </c>
      <c r="B4" s="210" t="str">
        <f>'Descripción del Riesgo'!C8</f>
        <v>Inadecauda e inoportuna defensa jurídica de los intereses de la alcaldía municipal</v>
      </c>
      <c r="C4" s="52" t="str">
        <f>'Descripción del Riesgo'!E8</f>
        <v xml:space="preserve">Insuficiente vigilancia y seguimiento sobre los procesos judiciales </v>
      </c>
      <c r="D4" s="52" t="str">
        <f>'Diseño de Controles'!F4</f>
        <v>Aplicar estrategias de defensa jurídica con el fin de mitigar fallos en contra de la entidad.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163</v>
      </c>
      <c r="J4" s="84">
        <f>IF(I4="DOCUMENTADO","15")+IF(I4="SIN DOCUMENTAR","0")</f>
        <v>0</v>
      </c>
      <c r="K4" s="84" t="s">
        <v>164</v>
      </c>
      <c r="L4" s="84">
        <f>IF(K4="CONTINUA","15")+IF(K4="ALEATORIA","10")</f>
        <v>15</v>
      </c>
      <c r="M4" s="84" t="s">
        <v>168</v>
      </c>
      <c r="N4" s="84">
        <f>IF(M4="CON REGISTRO","15")+IF(K4="SIN REGISTRO","0")</f>
        <v>0</v>
      </c>
      <c r="O4" s="84" t="e">
        <f>IF(#REF!="COMPLETA","10")+IF(#REF!="INCOMPLETA","5")+ IF(#REF!="NO EXISTE","0")</f>
        <v>#REF!</v>
      </c>
      <c r="P4" s="84">
        <f>F4+H4+J4+L4+N4</f>
        <v>55</v>
      </c>
      <c r="Q4" s="120" t="str">
        <f>IF(P4="","",IF(P4&lt;=85,"DÉBIL",IF(P4&lt;=95,"MODERADO",IF(P4&lt;=100,"FUERTE","error"))))</f>
        <v>DÉBIL</v>
      </c>
      <c r="R4" s="150">
        <f>AVERAGE(P4:P6)</f>
        <v>62.5</v>
      </c>
      <c r="S4" s="230" t="str">
        <f>IF(R4=100,"FUERTE",IF(AND(R4&gt;=50,R4&lt;100),"MODERADO","DÉBIL"))</f>
        <v>MODERADO</v>
      </c>
      <c r="T4" s="89" t="s">
        <v>208</v>
      </c>
    </row>
    <row r="5" spans="1:20" ht="78.75" customHeight="1" x14ac:dyDescent="0.25">
      <c r="A5" s="209"/>
      <c r="B5" s="210"/>
      <c r="C5" s="52" t="str">
        <f>'Descripción del Riesgo'!E9</f>
        <v xml:space="preserve">No actualizar oportunamente la información sobre los procesos judiciales </v>
      </c>
      <c r="D5" s="52" t="str">
        <f>'Diseño de Controles'!F5</f>
        <v>Exigir la actualización del reporte sobre estado de los procesos judiciales, como requisito de pago a los contratistas que ejercen la defensa jurídica</v>
      </c>
      <c r="E5" s="96" t="s">
        <v>3</v>
      </c>
      <c r="F5" s="100">
        <f t="shared" ref="F5:F13" si="0">IF(E5="PREVENTIVO","25")+IF(E5="DETECTIVO","15")+IF(E5="CORRECTIVO","10")</f>
        <v>25</v>
      </c>
      <c r="G5" s="100" t="s">
        <v>160</v>
      </c>
      <c r="H5" s="100" t="str">
        <f t="shared" ref="H5:H13" si="1">IF(G5="AUTOMÁTICA","30",IF(G5="MANUAL","15",""))</f>
        <v>15</v>
      </c>
      <c r="I5" s="100" t="s">
        <v>162</v>
      </c>
      <c r="J5" s="100">
        <f t="shared" ref="J5:J13" si="2">IF(I5="DOCUMENTADO","15")+IF(I5="SIN DOCUMENTAR","0")</f>
        <v>15</v>
      </c>
      <c r="K5" s="100" t="s">
        <v>164</v>
      </c>
      <c r="L5" s="100">
        <f t="shared" ref="L5:L13" si="3">IF(K5="CONTINUA","15")+IF(K5="ALEATORIA","10")</f>
        <v>15</v>
      </c>
      <c r="M5" s="100" t="s">
        <v>167</v>
      </c>
      <c r="N5" s="84"/>
      <c r="O5" s="84"/>
      <c r="P5" s="100">
        <f>F5+H5+J5+L5+N5</f>
        <v>70</v>
      </c>
      <c r="Q5" s="120" t="str">
        <f t="shared" ref="Q5:Q21" si="4">IF(P5="","",IF(P5&lt;=85,"DÉBIL",IF(P5&lt;=95,"MODERADO",IF(P5&lt;=100,"FUERTE","error"))))</f>
        <v>DÉBIL</v>
      </c>
      <c r="R5" s="150"/>
      <c r="S5" s="230"/>
    </row>
    <row r="6" spans="1:20" x14ac:dyDescent="0.25">
      <c r="A6" s="209"/>
      <c r="B6" s="210"/>
      <c r="C6" s="52">
        <f>'Descripción del Riesgo'!E10</f>
        <v>0</v>
      </c>
      <c r="D6" s="52">
        <f>'Diseño de Controles'!F6</f>
        <v>0</v>
      </c>
      <c r="E6" s="229"/>
      <c r="F6" s="131"/>
      <c r="G6" s="131"/>
      <c r="H6" s="131"/>
      <c r="I6" s="131"/>
      <c r="J6" s="131"/>
      <c r="K6" s="131"/>
      <c r="L6" s="131"/>
      <c r="M6" s="131"/>
      <c r="N6" s="84"/>
      <c r="O6" s="84"/>
      <c r="P6" s="131"/>
      <c r="Q6" s="120" t="str">
        <f t="shared" si="4"/>
        <v/>
      </c>
      <c r="R6" s="150"/>
      <c r="S6" s="230"/>
    </row>
    <row r="7" spans="1:20" ht="75" customHeight="1" x14ac:dyDescent="0.25">
      <c r="A7" s="209">
        <v>2</v>
      </c>
      <c r="B7" s="210" t="str">
        <f>'Descripción del Riesgo'!C11</f>
        <v xml:space="preserve">Condenas judiciales </v>
      </c>
      <c r="C7" s="52" t="str">
        <f>'Descripción del Riesgo'!E11</f>
        <v>Ausencia de defensa jurídica de la alcaldía</v>
      </c>
      <c r="D7" s="52" t="str">
        <f>'Diseño de Controles'!F7</f>
        <v xml:space="preserve">Verificar la gestión en la defensa jurídica oportuna y adecuada, y el reporte de las actuaciones surtidas 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164</v>
      </c>
      <c r="L7" s="100">
        <f t="shared" si="3"/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85</v>
      </c>
      <c r="Q7" s="120" t="str">
        <f t="shared" si="4"/>
        <v>DÉBIL</v>
      </c>
      <c r="R7" s="150">
        <f t="shared" ref="R7" si="6">AVERAGE(P7:P9)</f>
        <v>62.5</v>
      </c>
      <c r="S7" s="230" t="str">
        <f>IF(R7=100,"FUERTE",IF(AND(R7&gt;=50,R7&lt;100),"MODERADO","DÉBIL"))</f>
        <v>MODERADO</v>
      </c>
      <c r="T7" s="89" t="str">
        <f>S7</f>
        <v>MODERADO</v>
      </c>
    </row>
    <row r="8" spans="1:20" ht="57" x14ac:dyDescent="0.25">
      <c r="A8" s="209"/>
      <c r="B8" s="210"/>
      <c r="C8" s="52" t="str">
        <f>'Descripción del Riesgo'!E12</f>
        <v>Insuficiencia de personal para ejercer la defensa jurídica de la alcaldía</v>
      </c>
      <c r="D8" s="52" t="str">
        <f>'Diseño de Controles'!F8</f>
        <v>Gestionar recursos y los contratos de prestación de servicios, en forma oportuna y eficiente para la defensa jurídica de la alcaldía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165</v>
      </c>
      <c r="L8" s="100">
        <f t="shared" si="3"/>
        <v>10</v>
      </c>
      <c r="M8" s="100" t="s">
        <v>168</v>
      </c>
      <c r="N8" s="84"/>
      <c r="O8" s="84"/>
      <c r="P8" s="131">
        <f t="shared" si="5"/>
        <v>40</v>
      </c>
      <c r="Q8" s="120" t="str">
        <f t="shared" si="4"/>
        <v>DÉBIL</v>
      </c>
      <c r="R8" s="150"/>
      <c r="S8" s="230"/>
    </row>
    <row r="9" spans="1:20" x14ac:dyDescent="0.25">
      <c r="A9" s="209"/>
      <c r="B9" s="210"/>
      <c r="C9" s="52">
        <f>'Descripción del Riesgo'!E13</f>
        <v>0</v>
      </c>
      <c r="D9" s="52">
        <f>'Diseño de Controles'!F9</f>
        <v>0</v>
      </c>
      <c r="E9" s="229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20" t="str">
        <f t="shared" si="4"/>
        <v/>
      </c>
      <c r="R9" s="150"/>
      <c r="S9" s="230"/>
    </row>
    <row r="10" spans="1:20" ht="57" customHeight="1" x14ac:dyDescent="0.25">
      <c r="A10" s="209">
        <v>3</v>
      </c>
      <c r="B10" s="210" t="str">
        <f>'Descripción del Riesgo'!C14</f>
        <v xml:space="preserve">Indebida o insuficiente motivación de los actos administrativos </v>
      </c>
      <c r="C10" s="52" t="str">
        <f>'Descripción del Riesgo'!E14</f>
        <v>Falta de control en la expedición de actos administrativos</v>
      </c>
      <c r="D10" s="52" t="str">
        <f>'Diseño de Controles'!F10</f>
        <v xml:space="preserve">Revisar el contenido de todos los actos administrativos 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164</v>
      </c>
      <c r="L10" s="100">
        <f t="shared" si="3"/>
        <v>15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5"/>
        <v>85</v>
      </c>
      <c r="Q10" s="120" t="str">
        <f t="shared" si="4"/>
        <v>DÉBIL</v>
      </c>
      <c r="R10" s="150">
        <f t="shared" ref="R10" si="7">AVERAGE(P10:P12)</f>
        <v>85</v>
      </c>
      <c r="S10" s="230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x14ac:dyDescent="0.25">
      <c r="A11" s="209"/>
      <c r="B11" s="210"/>
      <c r="C11" s="52">
        <f>'Descripción del Riesgo'!E15</f>
        <v>0</v>
      </c>
      <c r="D11" s="52">
        <f>'Diseño de Controles'!F11</f>
        <v>0</v>
      </c>
      <c r="E11" s="229"/>
      <c r="F11" s="100"/>
      <c r="G11" s="100"/>
      <c r="H11" s="100"/>
      <c r="I11" s="100"/>
      <c r="J11" s="100"/>
      <c r="K11" s="100"/>
      <c r="L11" s="100"/>
      <c r="M11" s="100"/>
      <c r="N11" s="84"/>
      <c r="O11" s="84"/>
      <c r="P11" s="131"/>
      <c r="Q11" s="120" t="str">
        <f t="shared" si="4"/>
        <v/>
      </c>
      <c r="R11" s="150"/>
      <c r="S11" s="230"/>
    </row>
    <row r="12" spans="1:20" x14ac:dyDescent="0.25">
      <c r="A12" s="209"/>
      <c r="B12" s="210"/>
      <c r="C12" s="52">
        <f>'Descripción del Riesgo'!E16</f>
        <v>0</v>
      </c>
      <c r="D12" s="52">
        <f>'Diseño de Controles'!F12</f>
        <v>0</v>
      </c>
      <c r="E12" s="229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20" t="str">
        <f t="shared" si="4"/>
        <v/>
      </c>
      <c r="R12" s="150"/>
      <c r="S12" s="230"/>
    </row>
    <row r="13" spans="1:20" ht="80.25" customHeight="1" x14ac:dyDescent="0.25">
      <c r="A13" s="209">
        <v>4</v>
      </c>
      <c r="B13" s="210">
        <f>'Descripción del Riesgo'!C17</f>
        <v>0</v>
      </c>
      <c r="C13" s="52">
        <f>'Descripción del Riesgo'!E17</f>
        <v>0</v>
      </c>
      <c r="D13" s="52" t="str">
        <f>'Diseño de Controles'!F13</f>
        <v>Implementar una herramienta de control para verificar los términos en los procesos judiciales, urgencias manifiestas, conceptos, decisiones de recursos, revocatorias directas</v>
      </c>
      <c r="E13" s="96" t="s">
        <v>3</v>
      </c>
      <c r="F13" s="100">
        <f t="shared" si="0"/>
        <v>25</v>
      </c>
      <c r="G13" s="100" t="s">
        <v>160</v>
      </c>
      <c r="H13" s="100" t="str">
        <f t="shared" si="1"/>
        <v>15</v>
      </c>
      <c r="I13" s="100" t="s">
        <v>162</v>
      </c>
      <c r="J13" s="100">
        <f t="shared" si="2"/>
        <v>15</v>
      </c>
      <c r="K13" s="100" t="s">
        <v>164</v>
      </c>
      <c r="L13" s="100">
        <f t="shared" si="3"/>
        <v>15</v>
      </c>
      <c r="M13" s="100" t="s">
        <v>167</v>
      </c>
      <c r="N13" s="84">
        <f t="shared" ref="N13:N21" si="9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5"/>
        <v>85</v>
      </c>
      <c r="Q13" s="120" t="str">
        <f t="shared" si="4"/>
        <v>DÉBIL</v>
      </c>
      <c r="R13" s="150">
        <f t="shared" ref="R13" si="10">AVERAGE(P13:P15)</f>
        <v>85</v>
      </c>
      <c r="S13" s="230" t="str">
        <f>IF(R13=100,"FUERTE",IF(AND(R13&gt;=50,R13&lt;100),"MODERADO","DÉBIL"))</f>
        <v>MODERADO</v>
      </c>
      <c r="T13" s="89" t="str">
        <f t="shared" ref="T13" si="11">S13</f>
        <v>MODERADO</v>
      </c>
    </row>
    <row r="14" spans="1:20" x14ac:dyDescent="0.25">
      <c r="A14" s="209"/>
      <c r="B14" s="210"/>
      <c r="C14" s="52">
        <f>'Descripción del Riesgo'!E18</f>
        <v>0</v>
      </c>
      <c r="D14" s="52">
        <f>'Diseño de Controles'!F14</f>
        <v>0</v>
      </c>
      <c r="E14" s="229"/>
      <c r="F14" s="100"/>
      <c r="G14" s="100"/>
      <c r="H14" s="100"/>
      <c r="I14" s="100"/>
      <c r="J14" s="100"/>
      <c r="K14" s="100"/>
      <c r="L14" s="100"/>
      <c r="M14" s="100"/>
      <c r="N14" s="84">
        <f t="shared" si="9"/>
        <v>0</v>
      </c>
      <c r="O14" s="84" t="e">
        <f>IF(#REF!="COMPLETA","10")+IF(#REF!="INCOMPLETA","5")+ IF(#REF!="NO EXISTE","0")</f>
        <v>#REF!</v>
      </c>
      <c r="P14" s="97"/>
      <c r="Q14" s="120" t="str">
        <f t="shared" si="4"/>
        <v/>
      </c>
      <c r="R14" s="150"/>
      <c r="S14" s="230"/>
    </row>
    <row r="15" spans="1:20" x14ac:dyDescent="0.25">
      <c r="A15" s="209"/>
      <c r="B15" s="210"/>
      <c r="C15" s="52">
        <f>'Descripción del Riesgo'!E19</f>
        <v>0</v>
      </c>
      <c r="D15" s="52">
        <f>'Diseño de Controles'!F15</f>
        <v>0</v>
      </c>
      <c r="E15" s="229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2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50"/>
      <c r="S15" s="230"/>
    </row>
    <row r="16" spans="1:20" ht="36" customHeight="1" x14ac:dyDescent="0.25">
      <c r="A16" s="209">
        <v>5</v>
      </c>
      <c r="B16" s="210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29"/>
      <c r="F16" s="84">
        <f t="shared" ref="F16:F21" si="13">IF(E16="PREVENTIVO","25")+IF(E16="DETECTIVO","15")+IF(E16="CORRECTIVO","10")</f>
        <v>0</v>
      </c>
      <c r="G16" s="84"/>
      <c r="H16" s="84" t="str">
        <f t="shared" ref="H16:H21" si="14">IF(G16="AUTOMÁTICA","30",IF(G16="MANUAL","15",""))</f>
        <v/>
      </c>
      <c r="I16" s="84"/>
      <c r="J16" s="84">
        <f t="shared" ref="J16:J21" si="15">IF(I16="DOCUMENTADO","15")+IF(I16="SIN DOCUMENTAR","0")</f>
        <v>0</v>
      </c>
      <c r="K16" s="84"/>
      <c r="L16" s="84">
        <f t="shared" ref="L16:L21" si="16">IF(K16="CONTINUA","15")+IF(K16="ALEATORIA","10")</f>
        <v>0</v>
      </c>
      <c r="M16" s="84"/>
      <c r="N16" s="84">
        <f t="shared" si="9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50" t="e">
        <f t="shared" ref="R16" si="17">AVERAGE(P16:P18)</f>
        <v>#DIV/0!</v>
      </c>
      <c r="S16" s="208" t="e">
        <f>IF(R16=100,"FUERTE",IF(AND(R16&gt;=50,R16&lt;100),"MODERADO","DÉBIL"))</f>
        <v>#DIV/0!</v>
      </c>
      <c r="T16" s="89" t="e">
        <f t="shared" ref="T16" si="18">S16</f>
        <v>#DIV/0!</v>
      </c>
    </row>
    <row r="17" spans="1:20" ht="39" customHeight="1" x14ac:dyDescent="0.25">
      <c r="A17" s="209"/>
      <c r="B17" s="210"/>
      <c r="C17" s="52">
        <f>'Descripción del Riesgo'!E21</f>
        <v>0</v>
      </c>
      <c r="D17" s="52">
        <f>'Diseño de Controles'!F17</f>
        <v>0</v>
      </c>
      <c r="E17" s="229"/>
      <c r="F17" s="84">
        <f t="shared" si="13"/>
        <v>0</v>
      </c>
      <c r="G17" s="84"/>
      <c r="H17" s="84" t="str">
        <f t="shared" si="14"/>
        <v/>
      </c>
      <c r="I17" s="84"/>
      <c r="J17" s="84">
        <f t="shared" si="15"/>
        <v>0</v>
      </c>
      <c r="K17" s="84"/>
      <c r="L17" s="84">
        <f t="shared" si="16"/>
        <v>0</v>
      </c>
      <c r="M17" s="84"/>
      <c r="N17" s="84">
        <f t="shared" si="9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50"/>
      <c r="S17" s="208"/>
    </row>
    <row r="18" spans="1:20" x14ac:dyDescent="0.25">
      <c r="A18" s="209"/>
      <c r="B18" s="210"/>
      <c r="C18" s="52">
        <f>'Descripción del Riesgo'!E22</f>
        <v>0</v>
      </c>
      <c r="D18" s="52">
        <f>'Diseño de Controles'!F18</f>
        <v>0</v>
      </c>
      <c r="E18" s="229"/>
      <c r="F18" s="84">
        <f t="shared" si="13"/>
        <v>0</v>
      </c>
      <c r="G18" s="84"/>
      <c r="H18" s="84" t="str">
        <f t="shared" si="14"/>
        <v/>
      </c>
      <c r="I18" s="84"/>
      <c r="J18" s="84">
        <f t="shared" si="15"/>
        <v>0</v>
      </c>
      <c r="K18" s="84"/>
      <c r="L18" s="84">
        <f t="shared" si="16"/>
        <v>0</v>
      </c>
      <c r="M18" s="84"/>
      <c r="N18" s="84">
        <f t="shared" si="9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50"/>
      <c r="S18" s="208"/>
    </row>
    <row r="19" spans="1:20" ht="34.5" customHeight="1" x14ac:dyDescent="0.25">
      <c r="A19" s="209">
        <v>6</v>
      </c>
      <c r="B19" s="210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29"/>
      <c r="F19" s="84">
        <f t="shared" si="13"/>
        <v>0</v>
      </c>
      <c r="G19" s="84"/>
      <c r="H19" s="84" t="str">
        <f t="shared" si="14"/>
        <v/>
      </c>
      <c r="I19" s="84"/>
      <c r="J19" s="84">
        <f t="shared" si="15"/>
        <v>0</v>
      </c>
      <c r="K19" s="84"/>
      <c r="L19" s="84">
        <f t="shared" si="16"/>
        <v>0</v>
      </c>
      <c r="M19" s="84"/>
      <c r="N19" s="84">
        <f t="shared" si="9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50" t="e">
        <f t="shared" ref="R19" si="19">AVERAGE(P19:P21)</f>
        <v>#DIV/0!</v>
      </c>
      <c r="S19" s="208" t="e">
        <f>IF(R19=100,"FUERTE",IF(AND(R19&gt;=50,R19&lt;100),"MODERADO","DÉBIL"))</f>
        <v>#DIV/0!</v>
      </c>
      <c r="T19" s="89" t="e">
        <f t="shared" ref="T19" si="20">S19</f>
        <v>#DIV/0!</v>
      </c>
    </row>
    <row r="20" spans="1:20" ht="44.25" customHeight="1" x14ac:dyDescent="0.25">
      <c r="A20" s="209"/>
      <c r="B20" s="210"/>
      <c r="C20" s="52">
        <f>'Descripción del Riesgo'!E24</f>
        <v>0</v>
      </c>
      <c r="D20" s="52">
        <f>'Diseño de Controles'!F20</f>
        <v>0</v>
      </c>
      <c r="E20" s="229"/>
      <c r="F20" s="84">
        <f t="shared" si="13"/>
        <v>0</v>
      </c>
      <c r="G20" s="84"/>
      <c r="H20" s="84" t="str">
        <f t="shared" si="14"/>
        <v/>
      </c>
      <c r="I20" s="84"/>
      <c r="J20" s="84">
        <f t="shared" si="15"/>
        <v>0</v>
      </c>
      <c r="K20" s="84"/>
      <c r="L20" s="84">
        <f t="shared" si="16"/>
        <v>0</v>
      </c>
      <c r="M20" s="84"/>
      <c r="N20" s="84">
        <f t="shared" si="9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50"/>
      <c r="S20" s="208"/>
    </row>
    <row r="21" spans="1:20" x14ac:dyDescent="0.25">
      <c r="A21" s="209"/>
      <c r="B21" s="210"/>
      <c r="C21" s="52">
        <f>'Descripción del Riesgo'!E25</f>
        <v>0</v>
      </c>
      <c r="D21" s="52">
        <f>'Diseño de Controles'!F21</f>
        <v>0</v>
      </c>
      <c r="E21" s="229"/>
      <c r="F21" s="84">
        <f t="shared" si="13"/>
        <v>0</v>
      </c>
      <c r="G21" s="84"/>
      <c r="H21" s="84" t="str">
        <f t="shared" si="14"/>
        <v/>
      </c>
      <c r="I21" s="84"/>
      <c r="J21" s="84">
        <f t="shared" si="15"/>
        <v>0</v>
      </c>
      <c r="K21" s="84"/>
      <c r="L21" s="84">
        <f t="shared" si="16"/>
        <v>0</v>
      </c>
      <c r="M21" s="84"/>
      <c r="N21" s="84">
        <f t="shared" si="9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50"/>
      <c r="S21" s="208"/>
    </row>
  </sheetData>
  <sheetProtection algorithmName="SHA-512" hashValue="gA0GuhvjAEezKdKP9P1vGadRh6ZGL4xJISldJ7rMWllDBKk1HJXDEZm2wbcrv+LOUVFuNemAhkuQVmbrTnjIsQ==" saltValue="T9wZpU3LsPXGtoN/4jdil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309AB8-8AD0-43A7-9B73-E0F3BBF4D5F5}"/>
</file>

<file path=customXml/itemProps2.xml><?xml version="1.0" encoding="utf-8"?>
<ds:datastoreItem xmlns:ds="http://schemas.openxmlformats.org/officeDocument/2006/customXml" ds:itemID="{DDED7F9F-C0D2-4B09-BB54-1B7F26710079}"/>
</file>

<file path=customXml/itemProps3.xml><?xml version="1.0" encoding="utf-8"?>
<ds:datastoreItem xmlns:ds="http://schemas.openxmlformats.org/officeDocument/2006/customXml" ds:itemID="{8E05EEAA-FDE0-4D8B-B1DB-01CD474EC27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