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B145484C-8E98-4BFC-B704-15F6FE0E7F9A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33" l="1"/>
  <c r="H11" i="33"/>
  <c r="J11" i="33"/>
  <c r="L11" i="33"/>
  <c r="P11" i="33" s="1"/>
  <c r="F13" i="33"/>
  <c r="H13" i="33"/>
  <c r="J13" i="33"/>
  <c r="L13" i="33"/>
  <c r="F14" i="33"/>
  <c r="H14" i="33"/>
  <c r="J14" i="33"/>
  <c r="L14" i="33"/>
  <c r="B16" i="32"/>
  <c r="B19" i="32"/>
  <c r="C5" i="32"/>
  <c r="C6" i="32"/>
  <c r="C7" i="32"/>
  <c r="C8" i="32"/>
  <c r="C9" i="32"/>
  <c r="C10" i="32"/>
  <c r="C11" i="32"/>
  <c r="C12" i="32"/>
  <c r="C13" i="32"/>
  <c r="C14" i="32"/>
  <c r="C15" i="32"/>
  <c r="C4" i="32"/>
  <c r="B7" i="32"/>
  <c r="B10" i="32"/>
  <c r="B13" i="32"/>
  <c r="B4" i="32"/>
  <c r="P8" i="33"/>
  <c r="P6" i="33"/>
  <c r="H8" i="33"/>
  <c r="J8" i="33"/>
  <c r="L8" i="33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26" i="1"/>
  <c r="H23" i="1"/>
  <c r="H20" i="1"/>
  <c r="N18" i="1" l="1"/>
  <c r="N19" i="1"/>
  <c r="N20" i="1"/>
  <c r="N21" i="1"/>
  <c r="N22" i="1"/>
  <c r="N23" i="1"/>
  <c r="N24" i="1"/>
  <c r="N25" i="1"/>
  <c r="N26" i="1"/>
  <c r="N27" i="1"/>
  <c r="N28" i="1"/>
  <c r="M18" i="1"/>
  <c r="M19" i="1"/>
  <c r="M20" i="1"/>
  <c r="M21" i="1"/>
  <c r="M22" i="1"/>
  <c r="M23" i="1"/>
  <c r="M24" i="1"/>
  <c r="M25" i="1"/>
  <c r="M26" i="1"/>
  <c r="M27" i="1"/>
  <c r="M28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U29" i="1"/>
  <c r="U32" i="1"/>
  <c r="K18" i="1"/>
  <c r="K19" i="1"/>
  <c r="K20" i="1"/>
  <c r="K21" i="1"/>
  <c r="K22" i="1"/>
  <c r="K23" i="1"/>
  <c r="K24" i="1"/>
  <c r="K25" i="1"/>
  <c r="K26" i="1"/>
  <c r="K27" i="1"/>
  <c r="K28" i="1"/>
  <c r="J18" i="1"/>
  <c r="J19" i="1"/>
  <c r="J20" i="1"/>
  <c r="J21" i="1"/>
  <c r="J22" i="1"/>
  <c r="J23" i="1"/>
  <c r="J24" i="1"/>
  <c r="J25" i="1"/>
  <c r="J26" i="1"/>
  <c r="J27" i="1"/>
  <c r="J28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4" i="33"/>
  <c r="B11" i="19"/>
  <c r="J17" i="1" l="1"/>
  <c r="C4" i="33" l="1"/>
  <c r="L10" i="21"/>
  <c r="J10" i="21"/>
  <c r="J8" i="21"/>
  <c r="F26" i="1"/>
  <c r="F23" i="1"/>
  <c r="F20" i="1"/>
  <c r="G20" i="1" l="1"/>
  <c r="G23" i="1"/>
  <c r="G26" i="1"/>
  <c r="I20" i="1"/>
  <c r="I23" i="1"/>
  <c r="I26" i="1"/>
  <c r="Q4" i="33"/>
  <c r="R4" i="33"/>
  <c r="S4" i="33" s="1"/>
  <c r="R19" i="33"/>
  <c r="R13" i="33"/>
  <c r="T19" i="33" l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T16" i="33"/>
  <c r="V29" i="1" s="1"/>
</calcChain>
</file>

<file path=xl/sharedStrings.xml><?xml version="1.0" encoding="utf-8"?>
<sst xmlns="http://schemas.openxmlformats.org/spreadsheetml/2006/main" count="422" uniqueCount="242">
  <si>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</si>
  <si>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</si>
  <si>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</si>
  <si>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</si>
  <si>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</si>
  <si>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</si>
  <si>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</si>
  <si>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</si>
  <si>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</si>
  <si>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</si>
  <si>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</si>
  <si>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</si>
  <si>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</si>
  <si>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</si>
  <si>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</si>
  <si>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</si>
  <si>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</si>
  <si>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</si>
  <si>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</si>
  <si>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</si>
  <si>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</si>
  <si>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</si>
  <si>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</si>
  <si>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</si>
  <si>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</si>
  <si>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</si>
  <si>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</si>
  <si>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</si>
  <si>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</si>
  <si>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</si>
  <si>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</si>
  <si>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</si>
  <si>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</si>
  <si>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</si>
  <si>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</si>
  <si>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</si>
  <si>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</si>
  <si>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</si>
  <si>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</si>
  <si>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</si>
  <si>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</si>
  <si>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</si>
  <si>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</si>
  <si>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</si>
  <si>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</si>
  <si>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</si>
  <si>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</si>
  <si>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</si>
  <si>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</si>
  <si>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</si>
  <si>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</si>
  <si>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</si>
  <si>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</si>
  <si>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</si>
  <si>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</si>
  <si>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</si>
  <si>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</si>
  <si>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</si>
  <si>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</si>
  <si>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</si>
  <si>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</si>
  <si>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</si>
  <si>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</si>
  <si>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</si>
  <si>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</si>
  <si>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</si>
  <si>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</si>
  <si>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</si>
  <si>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</si>
  <si>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</si>
  <si>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</si>
  <si>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</si>
  <si>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</si>
  <si>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</si>
  <si>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</si>
  <si>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</si>
  <si>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</si>
  <si>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</si>
  <si>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</si>
  <si>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</si>
  <si>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</si>
  <si>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</si>
  <si>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</si>
  <si>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</si>
  <si>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</si>
  <si>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</si>
  <si>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</si>
  <si>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</si>
  <si>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</si>
  <si>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</si>
  <si>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</si>
  <si>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</si>
  <si>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</si>
  <si>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</si>
  <si>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</si>
  <si>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</si>
  <si>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</si>
  <si>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</si>
  <si>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</si>
  <si>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</si>
  <si>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</si>
  <si>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</si>
  <si>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</si>
  <si>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</si>
  <si>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</si>
  <si>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</si>
  <si>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</si>
  <si>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</si>
  <si>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</si>
  <si>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</si>
  <si>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</si>
  <si>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</si>
  <si>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</si>
  <si>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</si>
  <si>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</si>
  <si>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</si>
  <si>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</si>
  <si>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</si>
  <si>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</si>
  <si>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</si>
  <si>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</si>
  <si>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</si>
  <si>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</si>
  <si>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</si>
  <si>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</si>
  <si>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</si>
  <si>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</si>
  <si>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</si>
  <si>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</si>
  <si>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</si>
  <si>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</si>
  <si>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</si>
  <si>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</si>
  <si>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</si>
  <si>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</si>
  <si>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</si>
  <si>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</si>
  <si>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</si>
  <si>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</si>
  <si>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</si>
  <si>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</si>
  <si>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</si>
  <si>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</si>
  <si>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</si>
  <si>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</si>
  <si>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</si>
  <si>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</si>
  <si>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</si>
  <si>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</si>
  <si>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</si>
  <si>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</si>
  <si>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</si>
  <si>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</si>
  <si>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</si>
  <si>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</si>
  <si>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</si>
  <si>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</si>
  <si>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</si>
  <si>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</si>
  <si>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</si>
  <si>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</si>
  <si>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</si>
  <si>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</si>
  <si>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</si>
  <si>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</si>
  <si>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</si>
  <si>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</si>
  <si>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</si>
  <si>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</si>
  <si>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</si>
  <si>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</si>
  <si>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</si>
  <si>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</si>
  <si>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</si>
  <si>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</si>
  <si>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</si>
  <si>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</si>
  <si>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</si>
  <si>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</si>
  <si>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</si>
  <si>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</si>
  <si>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</si>
  <si>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</si>
  <si>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</si>
  <si>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</si>
  <si>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</si>
  <si>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</si>
  <si>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</si>
  <si>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</si>
  <si>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</si>
  <si>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</si>
  <si>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</si>
  <si>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</si>
  <si>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</si>
  <si>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</si>
  <si>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</si>
  <si>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</si>
  <si>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</si>
  <si>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</si>
  <si>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</si>
  <si>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</si>
  <si>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</si>
  <si>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</si>
  <si>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</si>
  <si>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</si>
  <si>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</si>
  <si>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</si>
  <si>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</si>
  <si>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</si>
  <si>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</si>
  <si>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</si>
  <si>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</si>
  <si>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</si>
  <si>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Baja cobertura de los planes y programas para víctimas, desplazados y el posconflicto</t>
  </si>
  <si>
    <t>Desatención a la población "LGTBI"</t>
  </si>
  <si>
    <t>Insuficiencia de recursos en el presupuesto de la alcaldía</t>
  </si>
  <si>
    <t>Insuficiencia de personal para cumplir las responsabilidad y funciones asignadas a la secretaría de Salud</t>
  </si>
  <si>
    <t xml:space="preserve">1- Apatía y desconfianza ciudadana, 
2- afectación e
mocional a las víctimas del conflicto, desplazados, 
3- bajos indicadores de desarrollo social; pobreza y subdesarrollo, 
4- incumplimiento de metas y objetivos institucionales </t>
  </si>
  <si>
    <t>Insuficiencia de recursos en el presupuesto de la alcaldía para los proyectos, programas, planes ya ctividades de promoción y protección de la poblacipon LGTBI</t>
  </si>
  <si>
    <t xml:space="preserve">1- Apatía y desconfianza ciudadana, 
2- afectación emocional a la población "LGTBI"; bajos indicadores de inclusión social; violencia y conflictos familiares y sociales, 
3- incumplimiento de metas y objetivos institucionales </t>
  </si>
  <si>
    <t>Bajo compromiso institucional con la población LGTBI</t>
  </si>
  <si>
    <t>Gestionar la asignación de recursos en el presupuesto de la alcaldía para atender los planes, programas y estrategias para las víctimas, desplazados y para el posconflicto</t>
  </si>
  <si>
    <t>Gestionar la asignación de recursos en el presupuesto de la alcaldía para atender los planes, programas, proeyctos y estrategias para la población "LGTBI"</t>
  </si>
  <si>
    <t>Promover campañas informativas y de sensibilización institucional sobre los derechos de la población "LGTBI"</t>
  </si>
  <si>
    <t>Gestionar la asignación de recursos en el presupuesto de la alcaldía para atender los planes, programas y estrategias para las minorías étnicas y negritudes</t>
  </si>
  <si>
    <t>Promover campañas informativas y de sensibilización institucional sobre los derechos y garantiías establecidas en favor de las minorías étnicas y las negritudes</t>
  </si>
  <si>
    <t>Gestionar la asignación de recursos en el presupuesto de la alcaldía para atender los planes, programas y estrategias para la población en situación de discapacidad</t>
  </si>
  <si>
    <t xml:space="preserve">Permanente </t>
  </si>
  <si>
    <t>Secretaría de Salud</t>
  </si>
  <si>
    <t xml:space="preserve">GESTIÓN SOCIAL  </t>
  </si>
  <si>
    <t>Baja promoción de derechos de las minorías étnicas</t>
  </si>
  <si>
    <t>Desatención de población en situación de discapacidad</t>
  </si>
  <si>
    <t>Insuficiencia de recursos en el presupuesto de la alcaldía para los proyectos, programas, planes ya ctividades de promoción y protección de las minorías étnicas</t>
  </si>
  <si>
    <t xml:space="preserve">1- Apatía y desconfianza ciudadana, 
2- afectación emocional a las minorías étnicas; 
3- bajos indicadores de inclusión social y de desarrollo;
4-  violencia y conflictos, desigualdad;
5- incumplimiento de metas y objetivos institucionales </t>
  </si>
  <si>
    <t>Poca promoción de los derechos y garantías de las minotrías etnicas</t>
  </si>
  <si>
    <t>Ausencia de una política institucional sobre la materia</t>
  </si>
  <si>
    <t>1- Apatía y desconfianza ciudadana,
2- afectación emocional a la población en situación de discapacidad y a sus famllias; 
 3- bajos indicadores de inclusión social y de desarrollo; 
4- incorformidad ciudadana; 
5- desigualdad; 
6-incumplimiento de metas y objetivos institucionales                               7- Discriminación</t>
  </si>
  <si>
    <t>Insuficiencia de recursos en el presupuesto de la alcaldía para proyectos, planes, programas y actividades para la población en situación de discapacidad</t>
  </si>
  <si>
    <t>Gestionar la asignación de personal para apoyar las labores y rsponsabilidades relacionadas con víctimas, desplazados y para el posconflicto</t>
  </si>
  <si>
    <t>De acuerdo con el plan de acción del proceso</t>
  </si>
  <si>
    <t xml:space="preserve">II Semestre </t>
  </si>
  <si>
    <t>Gestiopnar el diseño de una política institucional para la población en situación de discapacidad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</si>
</sst>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1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3" borderId="1" xfId="0" applyFont="1" applyFill="1" applyBorder="1" applyAlignment="1">
      <alignment vertical="center" wrapText="1"/>
    </xf>
    <xf numFmtId="0" fontId="32" fillId="0" borderId="1" xfId="0" applyFont="1" applyBorder="1"/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26" fillId="18" borderId="0" xfId="0" applyFont="1" applyFill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21" zoomScale="37" zoomScaleNormal="66" zoomScaleSheetLayoutView="37" workbookViewId="0">
      <selection activeCell="N27" sqref="M17:N27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52" t="s">
        <v>210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4" ht="15" customHeight="1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</row>
    <row r="3" spans="1:24" ht="14.25" customHeight="1" x14ac:dyDescent="0.2">
      <c r="A3" s="152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</row>
    <row r="4" spans="1:24" ht="14.25" customHeight="1" x14ac:dyDescent="0.2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</row>
    <row r="5" spans="1:24" ht="15" customHeight="1" x14ac:dyDescent="0.2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</row>
    <row r="6" spans="1:24" ht="14.25" customHeight="1" x14ac:dyDescent="0.2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</row>
    <row r="7" spans="1:24" ht="14.25" customHeight="1" x14ac:dyDescent="0.2">
      <c r="A7" s="152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24" ht="9" customHeight="1" x14ac:dyDescent="0.2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</row>
    <row r="9" spans="1:24" ht="14.25" customHeight="1" x14ac:dyDescent="0.2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</row>
    <row r="10" spans="1:24" ht="14.25" customHeight="1" x14ac:dyDescent="0.2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</row>
    <row r="11" spans="1:24" ht="48" customHeight="1" x14ac:dyDescent="0.2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4" ht="11.25" customHeight="1" x14ac:dyDescent="0.2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49" t="s">
        <v>7</v>
      </c>
      <c r="B13" s="150"/>
      <c r="C13" s="150"/>
      <c r="D13" s="150"/>
      <c r="E13" s="151"/>
      <c r="F13" s="154" t="s">
        <v>125</v>
      </c>
      <c r="G13" s="154"/>
      <c r="H13" s="154"/>
      <c r="I13" s="154"/>
      <c r="J13" s="154"/>
      <c r="K13" s="148" t="s">
        <v>207</v>
      </c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</row>
    <row r="14" spans="1:24" ht="38.25" customHeight="1" x14ac:dyDescent="0.2">
      <c r="A14" s="137" t="s">
        <v>1</v>
      </c>
      <c r="B14" s="136" t="s">
        <v>94</v>
      </c>
      <c r="C14" s="136" t="s">
        <v>21</v>
      </c>
      <c r="D14" s="136" t="s">
        <v>8</v>
      </c>
      <c r="E14" s="145" t="s">
        <v>25</v>
      </c>
      <c r="F14" s="154"/>
      <c r="G14" s="154"/>
      <c r="H14" s="154"/>
      <c r="I14" s="154"/>
      <c r="J14" s="154"/>
      <c r="K14" s="155" t="s">
        <v>205</v>
      </c>
      <c r="L14" s="155"/>
      <c r="M14" s="155"/>
      <c r="N14" s="155"/>
      <c r="O14" s="155"/>
      <c r="P14" s="155"/>
      <c r="Q14" s="155"/>
      <c r="R14" s="155"/>
      <c r="S14" s="155"/>
      <c r="T14" s="155" t="s">
        <v>206</v>
      </c>
      <c r="U14" s="155"/>
      <c r="V14" s="155"/>
      <c r="W14" s="155"/>
    </row>
    <row r="15" spans="1:24" ht="28.5" customHeight="1" x14ac:dyDescent="0.2">
      <c r="A15" s="137"/>
      <c r="B15" s="136"/>
      <c r="C15" s="136"/>
      <c r="D15" s="136"/>
      <c r="E15" s="145"/>
      <c r="F15" s="143" t="s">
        <v>9</v>
      </c>
      <c r="G15" s="143"/>
      <c r="H15" s="143"/>
      <c r="I15" s="143"/>
      <c r="J15" s="94"/>
      <c r="K15" s="142" t="s">
        <v>180</v>
      </c>
      <c r="L15" s="142" t="s">
        <v>181</v>
      </c>
      <c r="M15" s="142" t="s">
        <v>22</v>
      </c>
      <c r="N15" s="142" t="s">
        <v>95</v>
      </c>
      <c r="O15" s="147" t="s">
        <v>158</v>
      </c>
      <c r="P15" s="147" t="s">
        <v>20</v>
      </c>
      <c r="Q15" s="147" t="s">
        <v>161</v>
      </c>
      <c r="R15" s="147" t="s">
        <v>182</v>
      </c>
      <c r="S15" s="147" t="s">
        <v>166</v>
      </c>
      <c r="T15" s="146" t="s">
        <v>183</v>
      </c>
      <c r="U15" s="146"/>
      <c r="V15" s="146"/>
      <c r="W15" s="146"/>
    </row>
    <row r="16" spans="1:24" ht="124.5" customHeight="1" x14ac:dyDescent="0.2">
      <c r="A16" s="137"/>
      <c r="B16" s="136"/>
      <c r="C16" s="136"/>
      <c r="D16" s="136"/>
      <c r="E16" s="145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42"/>
      <c r="L16" s="142"/>
      <c r="M16" s="142"/>
      <c r="N16" s="142"/>
      <c r="O16" s="147"/>
      <c r="P16" s="147"/>
      <c r="Q16" s="147"/>
      <c r="R16" s="147"/>
      <c r="S16" s="147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11.75" customHeight="1" x14ac:dyDescent="0.2">
      <c r="A17" s="139">
        <v>1</v>
      </c>
      <c r="B17" s="138" t="str">
        <f>'Descripción del Riesgo'!C8</f>
        <v>Baja cobertura de los planes y programas para víctimas, desplazados y el posconflicto</v>
      </c>
      <c r="C17" s="50" t="str">
        <f>'Descripción del Riesgo'!E8</f>
        <v>Insuficiencia de recursos en el presupuesto de la alcaldía</v>
      </c>
      <c r="D17" s="138" t="str">
        <f>'Descripción del Riesgo'!F8</f>
        <v xml:space="preserve">1- Apatía y desconfianza ciudadana, 
2- afectación e
mocional a las víctimas del conflicto, desplazados, 
3- bajos indicadores de desarrollo social; pobreza y subdesarrollo, 
4- incumplimiento de metas y objetivos institucionales </v>
      </c>
      <c r="E17" s="134">
        <f>Probabilidad!C11</f>
        <v>100</v>
      </c>
      <c r="F17" s="140" t="str">
        <f>Probabilidad!D11</f>
        <v>Media</v>
      </c>
      <c r="G17" s="141">
        <f>IF(F17="MUY Baja",20%,IF(F17="Baja",40%,IF(F17="Media",60%,IF(F17="Alta",80%,IF(F17="Muy Alta",100%,"")))))</f>
        <v>0.6</v>
      </c>
      <c r="H17" s="140" t="str">
        <f>Probabilidad!E11</f>
        <v>Mayor</v>
      </c>
      <c r="I17" s="134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>Gestionar la asignación de recursos en el presupuesto de la alcaldía para atender los planes, programas y estrategias para las víctimas, desplazados y para el posconflicto</v>
      </c>
      <c r="L17" s="42" t="str">
        <f>'Diseño de Controles'!E4</f>
        <v>Preventivo</v>
      </c>
      <c r="M17" s="214" t="str">
        <f>'Diseño de Controles'!G4</f>
        <v>Secretaría de Salud</v>
      </c>
      <c r="N17" s="214" t="str">
        <f>'Diseño de Controles'!H4</f>
        <v xml:space="preserve">Permanente 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Sin registro</v>
      </c>
      <c r="T17" s="212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13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13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110.25" customHeight="1" x14ac:dyDescent="0.2">
      <c r="A18" s="139"/>
      <c r="B18" s="138"/>
      <c r="C18" s="50" t="str">
        <f>'Descripción del Riesgo'!E9</f>
        <v>Insuficiencia de personal para cumplir las responsabilidad y funciones asignadas a la secretaría de Salud</v>
      </c>
      <c r="D18" s="138"/>
      <c r="E18" s="134"/>
      <c r="F18" s="140"/>
      <c r="G18" s="141"/>
      <c r="H18" s="140"/>
      <c r="I18" s="134"/>
      <c r="J18" s="41" t="str">
        <f>'Diseño de Controles'!D5</f>
        <v>Reducir</v>
      </c>
      <c r="K18" s="54" t="str">
        <f>'Diseño de Controles'!F5</f>
        <v>Gestionar la asignación de personal para apoyar las labores y rsponsabilidades relacionadas con víctimas, desplazados y para el posconflicto</v>
      </c>
      <c r="L18" s="42" t="str">
        <f>'Diseño de Controles'!E5</f>
        <v>Preventivo</v>
      </c>
      <c r="M18" s="214" t="str">
        <f>'Diseño de Controles'!G5</f>
        <v>Secretaría de Salud</v>
      </c>
      <c r="N18" s="214" t="str">
        <f>'Diseño de Controles'!H5</f>
        <v xml:space="preserve">Permanente 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212"/>
      <c r="U18" s="213"/>
      <c r="V18" s="213"/>
      <c r="W18" s="88"/>
    </row>
    <row r="19" spans="1:23" s="2" customFormat="1" ht="15.75" x14ac:dyDescent="0.2">
      <c r="A19" s="139"/>
      <c r="B19" s="138"/>
      <c r="C19" s="50">
        <f>'Descripción del Riesgo'!E10</f>
        <v>0</v>
      </c>
      <c r="D19" s="138"/>
      <c r="E19" s="134"/>
      <c r="F19" s="140"/>
      <c r="G19" s="141"/>
      <c r="H19" s="140"/>
      <c r="I19" s="134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214">
        <f>'Diseño de Controles'!G6</f>
        <v>0</v>
      </c>
      <c r="N19" s="214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12"/>
      <c r="U19" s="213"/>
      <c r="V19" s="213"/>
      <c r="W19" s="88"/>
    </row>
    <row r="20" spans="1:23" ht="72.75" customHeight="1" x14ac:dyDescent="0.2">
      <c r="A20" s="139">
        <v>2</v>
      </c>
      <c r="B20" s="138" t="str">
        <f>'Descripción del Riesgo'!C11</f>
        <v>Desatención a la población "LGTBI"</v>
      </c>
      <c r="C20" s="50" t="str">
        <f>'Descripción del Riesgo'!E11</f>
        <v>Insuficiencia de recursos en el presupuesto de la alcaldía para los proyectos, programas, planes ya ctividades de promoción y protección de la poblacipon LGTBI</v>
      </c>
      <c r="D20" s="138" t="str">
        <f>'Descripción del Riesgo'!F11</f>
        <v xml:space="preserve">1- Apatía y desconfianza ciudadana, 
2- afectación emocional a la población "LGTBI"; bajos indicadores de inclusión social; violencia y conflictos familiares y sociales, 
3- incumplimiento de metas y objetivos institucionales </v>
      </c>
      <c r="E20" s="134">
        <f>Probabilidad!C12</f>
        <v>50</v>
      </c>
      <c r="F20" s="140" t="str">
        <f>Probabilidad!D12</f>
        <v>Media</v>
      </c>
      <c r="G20" s="141">
        <f t="shared" ref="G20" si="0">IF(F20="MUY Baja",20%,IF(F20="Baja",40%,IF(F20="Media",60%,IF(F20="Alta",80%,IF(F20="Muy Alta",100%,"")))))</f>
        <v>0.6</v>
      </c>
      <c r="H20" s="140" t="str">
        <f>Probabilidad!E12</f>
        <v>Mayor</v>
      </c>
      <c r="I20" s="134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>Gestionar la asignación de recursos en el presupuesto de la alcaldía para atender los planes, programas, proeyctos y estrategias para la población "LGTBI"</v>
      </c>
      <c r="L20" s="42" t="str">
        <f>'Diseño de Controles'!E7</f>
        <v>Preventivo</v>
      </c>
      <c r="M20" s="214" t="str">
        <f>'Diseño de Controles'!G7</f>
        <v>Secretaría de Salud</v>
      </c>
      <c r="N20" s="214" t="str">
        <f>'Diseño de Controles'!H7</f>
        <v xml:space="preserve">Permanente 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Sin registro</v>
      </c>
      <c r="T20" s="212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13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13" t="str">
        <f>IF(OR(T20=0,U20=0),"",INDEX('Mapa de Calor'!$D$5:$H$9,(MATCH(T20,'Mapa de Calor'!$B$5:$B$9,0)),MATCH(U20,'Mapa de Calor'!$D$10:$H$10,0)))</f>
        <v>Alto</v>
      </c>
      <c r="W20" s="88"/>
    </row>
    <row r="21" spans="1:23" ht="60" x14ac:dyDescent="0.2">
      <c r="A21" s="139"/>
      <c r="B21" s="138"/>
      <c r="C21" s="50" t="str">
        <f>'Descripción del Riesgo'!E12</f>
        <v>Bajo compromiso institucional con la población LGTBI</v>
      </c>
      <c r="D21" s="138"/>
      <c r="E21" s="134"/>
      <c r="F21" s="140"/>
      <c r="G21" s="141"/>
      <c r="H21" s="140"/>
      <c r="I21" s="134"/>
      <c r="J21" s="41" t="str">
        <f>'Diseño de Controles'!D8</f>
        <v>Reducir</v>
      </c>
      <c r="K21" s="54" t="str">
        <f>'Diseño de Controles'!F8</f>
        <v>Promover campañas informativas y de sensibilización institucional sobre los derechos de la población "LGTBI"</v>
      </c>
      <c r="L21" s="42" t="str">
        <f>'Diseño de Controles'!E8</f>
        <v>Preventivo</v>
      </c>
      <c r="M21" s="214" t="str">
        <f>'Diseño de Controles'!G8</f>
        <v>Secretaría de Salud</v>
      </c>
      <c r="N21" s="214" t="str">
        <f>'Diseño de Controles'!H8</f>
        <v>De acuerdo con el plan de acción del proceso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Con registro</v>
      </c>
      <c r="T21" s="212"/>
      <c r="U21" s="213"/>
      <c r="V21" s="213"/>
      <c r="W21" s="88"/>
    </row>
    <row r="22" spans="1:23" ht="15.75" x14ac:dyDescent="0.2">
      <c r="A22" s="139"/>
      <c r="B22" s="138"/>
      <c r="C22" s="50">
        <f>'Descripción del Riesgo'!E13</f>
        <v>0</v>
      </c>
      <c r="D22" s="138"/>
      <c r="E22" s="134"/>
      <c r="F22" s="140"/>
      <c r="G22" s="141"/>
      <c r="H22" s="140"/>
      <c r="I22" s="134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214">
        <f>'Diseño de Controles'!G9</f>
        <v>0</v>
      </c>
      <c r="N22" s="214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12"/>
      <c r="U22" s="213"/>
      <c r="V22" s="213"/>
      <c r="W22" s="88"/>
    </row>
    <row r="23" spans="1:23" ht="96" customHeight="1" x14ac:dyDescent="0.2">
      <c r="A23" s="139">
        <v>3</v>
      </c>
      <c r="B23" s="138" t="str">
        <f>'Descripción del Riesgo'!C14</f>
        <v>Baja promoción de derechos de las minorías étnicas</v>
      </c>
      <c r="C23" s="50" t="str">
        <f>'Descripción del Riesgo'!E14</f>
        <v>Insuficiencia de recursos en el presupuesto de la alcaldía para los proyectos, programas, planes ya ctividades de promoción y protección de las minorías étnicas</v>
      </c>
      <c r="D23" s="138" t="str">
        <f>'Descripción del Riesgo'!F14</f>
        <v xml:space="preserve">1- Apatía y desconfianza ciudadana, 
2- afectación emocional a las minorías étnicas; 
3- bajos indicadores de inclusión social y de desarrollo;
4-  violencia y conflictos, desigualdad;
5- incumplimiento de metas y objetivos institucionales </v>
      </c>
      <c r="E23" s="134">
        <f>Probabilidad!C13</f>
        <v>50</v>
      </c>
      <c r="F23" s="140" t="str">
        <f>Probabilidad!D13</f>
        <v>Media</v>
      </c>
      <c r="G23" s="141">
        <f t="shared" ref="G23" si="1">IF(F23="MUY Baja",20%,IF(F23="Baja",40%,IF(F23="Media",60%,IF(F23="Alta",80%,IF(F23="Muy Alta",100%,"")))))</f>
        <v>0.6</v>
      </c>
      <c r="H23" s="140" t="str">
        <f>Probabilidad!E13</f>
        <v>Mayor</v>
      </c>
      <c r="I23" s="134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>Gestionar la asignación de recursos en el presupuesto de la alcaldía para atender los planes, programas y estrategias para las minorías étnicas y negritudes</v>
      </c>
      <c r="L23" s="42" t="str">
        <f>'Diseño de Controles'!E10</f>
        <v>Preventivo</v>
      </c>
      <c r="M23" s="214" t="str">
        <f>'Diseño de Controles'!G10</f>
        <v>Secretaría de Salud</v>
      </c>
      <c r="N23" s="214" t="str">
        <f>'Diseño de Controles'!H10</f>
        <v xml:space="preserve">Permanente 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Con registro</v>
      </c>
      <c r="T23" s="212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13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213" t="str">
        <f>IF(OR(T23=0,U23=0),"",INDEX('Mapa de Calor'!$D$5:$H$9,(MATCH(T23,'Mapa de Calor'!$B$5:$B$9,0)),MATCH(U23,'Mapa de Calor'!$D$10:$H$10,0)))</f>
        <v>Alto</v>
      </c>
      <c r="W23" s="88"/>
    </row>
    <row r="24" spans="1:23" ht="124.5" customHeight="1" x14ac:dyDescent="0.2">
      <c r="A24" s="139"/>
      <c r="B24" s="138"/>
      <c r="C24" s="50" t="str">
        <f>'Descripción del Riesgo'!E15</f>
        <v>Poca promoción de los derechos y garantías de las minotrías etnicas</v>
      </c>
      <c r="D24" s="138"/>
      <c r="E24" s="134"/>
      <c r="F24" s="140"/>
      <c r="G24" s="141"/>
      <c r="H24" s="140"/>
      <c r="I24" s="134"/>
      <c r="J24" s="41" t="str">
        <f>'Diseño de Controles'!D11</f>
        <v>Reducir</v>
      </c>
      <c r="K24" s="54" t="str">
        <f>'Diseño de Controles'!F11</f>
        <v>Promover campañas informativas y de sensibilización institucional sobre los derechos y garantiías establecidas en favor de las minorías étnicas y las negritudes</v>
      </c>
      <c r="L24" s="42" t="str">
        <f>'Diseño de Controles'!E11</f>
        <v>Preventivo</v>
      </c>
      <c r="M24" s="214" t="str">
        <f>'Diseño de Controles'!G11</f>
        <v>Secretaría de Salud</v>
      </c>
      <c r="N24" s="214" t="str">
        <f>'Diseño de Controles'!H11</f>
        <v>De acuerdo con el plan de acción del proceso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Con registro</v>
      </c>
      <c r="T24" s="212"/>
      <c r="U24" s="213"/>
      <c r="V24" s="213"/>
      <c r="W24" s="88"/>
    </row>
    <row r="25" spans="1:23" ht="15.75" x14ac:dyDescent="0.2">
      <c r="A25" s="139"/>
      <c r="B25" s="138"/>
      <c r="C25" s="50">
        <f>'Descripción del Riesgo'!E16</f>
        <v>0</v>
      </c>
      <c r="D25" s="138"/>
      <c r="E25" s="134"/>
      <c r="F25" s="140"/>
      <c r="G25" s="141"/>
      <c r="H25" s="140"/>
      <c r="I25" s="134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214">
        <f>'Diseño de Controles'!G12</f>
        <v>0</v>
      </c>
      <c r="N25" s="214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12"/>
      <c r="U25" s="213"/>
      <c r="V25" s="213"/>
      <c r="W25" s="88"/>
    </row>
    <row r="26" spans="1:23" ht="99.75" customHeight="1" x14ac:dyDescent="0.2">
      <c r="A26" s="139">
        <v>4</v>
      </c>
      <c r="B26" s="138" t="str">
        <f>'Descripción del Riesgo'!C17</f>
        <v>Desatención de población en situación de discapacidad</v>
      </c>
      <c r="C26" s="50" t="str">
        <f>'Descripción del Riesgo'!E17</f>
        <v>Ausencia de una política institucional sobre la materia</v>
      </c>
      <c r="D26" s="138" t="str">
        <f>'Descripción del Riesgo'!F17</f>
        <v>1- Apatía y desconfianza ciudadana,
2- afectación emocional a la población en situación de discapacidad y a sus famllias; 
 3- bajos indicadores de inclusión social y de desarrollo; 
4- incorformidad ciudadana; 
5- desigualdad; 
6-incumplimiento de metas y objetivos institucionales                               7- Discriminación</v>
      </c>
      <c r="E26" s="134">
        <f>Probabilidad!C14</f>
        <v>50</v>
      </c>
      <c r="F26" s="140" t="str">
        <f>Probabilidad!D14</f>
        <v>Media</v>
      </c>
      <c r="G26" s="141">
        <f t="shared" ref="G26" si="2">IF(F26="MUY Baja",20%,IF(F26="Baja",40%,IF(F26="Media",60%,IF(F26="Alta",80%,IF(F26="Muy Alta",100%,"")))))</f>
        <v>0.6</v>
      </c>
      <c r="H26" s="140" t="str">
        <f>Probabilidad!E14</f>
        <v>Mayor</v>
      </c>
      <c r="I26" s="134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>Gestiopnar el diseño de una política institucional para la población en situación de discapacidad</v>
      </c>
      <c r="L26" s="42" t="str">
        <f>'Diseño de Controles'!E13</f>
        <v>Preventivo</v>
      </c>
      <c r="M26" s="214" t="str">
        <f>'Diseño de Controles'!G13</f>
        <v>Secretaría de Salud</v>
      </c>
      <c r="N26" s="214" t="str">
        <f>'Diseño de Controles'!H13</f>
        <v xml:space="preserve">II Semestre 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Aleatoria</v>
      </c>
      <c r="S26" s="42" t="str">
        <f>Análisis_de_controles!M13</f>
        <v>Con registro</v>
      </c>
      <c r="T26" s="212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BAJA</v>
      </c>
      <c r="U26" s="213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13" t="str">
        <f>IF(OR(T26=0,U26=0),"",INDEX('Mapa de Calor'!$D$5:$H$9,(MATCH(T26,'Mapa de Calor'!$B$5:$B$9,0)),MATCH(U26,'Mapa de Calor'!$D$10:$H$10,0)))</f>
        <v>Alto</v>
      </c>
      <c r="W26" s="88"/>
    </row>
    <row r="27" spans="1:23" ht="84" customHeight="1" x14ac:dyDescent="0.2">
      <c r="A27" s="139"/>
      <c r="B27" s="138"/>
      <c r="C27" s="50" t="str">
        <f>'Descripción del Riesgo'!E18</f>
        <v>Insuficiencia de recursos en el presupuesto de la alcaldía para proyectos, planes, programas y actividades para la población en situación de discapacidad</v>
      </c>
      <c r="D27" s="138"/>
      <c r="E27" s="134"/>
      <c r="F27" s="140"/>
      <c r="G27" s="141"/>
      <c r="H27" s="140"/>
      <c r="I27" s="134"/>
      <c r="J27" s="41" t="str">
        <f>'Diseño de Controles'!D14</f>
        <v>Reducir</v>
      </c>
      <c r="K27" s="54" t="str">
        <f>'Diseño de Controles'!F14</f>
        <v>Gestionar la asignación de recursos en el presupuesto de la alcaldía para atender los planes, programas y estrategias para la población en situación de discapacidad</v>
      </c>
      <c r="L27" s="42" t="str">
        <f>'Diseño de Controles'!E14</f>
        <v>Preventivo</v>
      </c>
      <c r="M27" s="214" t="str">
        <f>'Diseño de Controles'!G14</f>
        <v>Secretaría de Salud</v>
      </c>
      <c r="N27" s="214" t="str">
        <f>'Diseño de Controles'!H14</f>
        <v xml:space="preserve">Permanente 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Aleatoria</v>
      </c>
      <c r="S27" s="42" t="str">
        <f>Análisis_de_controles!M14</f>
        <v>Con registro</v>
      </c>
      <c r="T27" s="212"/>
      <c r="U27" s="213"/>
      <c r="V27" s="213"/>
      <c r="W27" s="88"/>
    </row>
    <row r="28" spans="1:23" ht="30" customHeight="1" x14ac:dyDescent="0.2">
      <c r="A28" s="139"/>
      <c r="B28" s="138"/>
      <c r="C28" s="50">
        <f>'Descripción del Riesgo'!E19</f>
        <v>0</v>
      </c>
      <c r="D28" s="138"/>
      <c r="E28" s="134"/>
      <c r="F28" s="140"/>
      <c r="G28" s="141"/>
      <c r="H28" s="140"/>
      <c r="I28" s="134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12"/>
      <c r="U28" s="213"/>
      <c r="V28" s="213"/>
      <c r="W28" s="88"/>
    </row>
    <row r="29" spans="1:23" ht="15" x14ac:dyDescent="0.2">
      <c r="A29" s="139">
        <v>5</v>
      </c>
      <c r="B29" s="138">
        <f>'Descripción del Riesgo'!C20</f>
        <v>0</v>
      </c>
      <c r="C29" s="50">
        <f>'Descripción del Riesgo'!E20</f>
        <v>0</v>
      </c>
      <c r="D29" s="138">
        <f>'Descripción del Riesgo'!F20</f>
        <v>0</v>
      </c>
      <c r="E29" s="134"/>
      <c r="F29" s="140"/>
      <c r="G29" s="141"/>
      <c r="H29" s="140"/>
      <c r="I29" s="134"/>
      <c r="J29" s="41"/>
      <c r="K29" s="54"/>
      <c r="L29" s="42"/>
      <c r="M29" s="42"/>
      <c r="N29" s="42"/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34"/>
      <c r="U29" s="135" t="str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/>
      </c>
      <c r="V29" s="135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39"/>
      <c r="B30" s="138"/>
      <c r="C30" s="50">
        <f>'Descripción del Riesgo'!E21</f>
        <v>0</v>
      </c>
      <c r="D30" s="138"/>
      <c r="E30" s="134"/>
      <c r="F30" s="140"/>
      <c r="G30" s="141"/>
      <c r="H30" s="140"/>
      <c r="I30" s="134"/>
      <c r="J30" s="41"/>
      <c r="K30" s="54"/>
      <c r="L30" s="42"/>
      <c r="M30" s="42"/>
      <c r="N30" s="42"/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34"/>
      <c r="U30" s="135"/>
      <c r="V30" s="135"/>
      <c r="W30" s="88"/>
    </row>
    <row r="31" spans="1:23" ht="15" x14ac:dyDescent="0.2">
      <c r="A31" s="139"/>
      <c r="B31" s="138"/>
      <c r="C31" s="50">
        <f>'Descripción del Riesgo'!E22</f>
        <v>0</v>
      </c>
      <c r="D31" s="138"/>
      <c r="E31" s="134"/>
      <c r="F31" s="140"/>
      <c r="G31" s="141"/>
      <c r="H31" s="140"/>
      <c r="I31" s="134"/>
      <c r="J31" s="41"/>
      <c r="K31" s="54"/>
      <c r="L31" s="42"/>
      <c r="M31" s="42"/>
      <c r="N31" s="42"/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34"/>
      <c r="U31" s="135"/>
      <c r="V31" s="135"/>
      <c r="W31" s="88"/>
    </row>
    <row r="32" spans="1:23" ht="15" x14ac:dyDescent="0.2">
      <c r="A32" s="139">
        <v>6</v>
      </c>
      <c r="B32" s="138">
        <f>'Descripción del Riesgo'!C23</f>
        <v>0</v>
      </c>
      <c r="C32" s="50">
        <f>'Descripción del Riesgo'!E23</f>
        <v>0</v>
      </c>
      <c r="D32" s="138">
        <f>'Descripción del Riesgo'!F23</f>
        <v>0</v>
      </c>
      <c r="E32" s="134"/>
      <c r="F32" s="140"/>
      <c r="G32" s="141"/>
      <c r="H32" s="140"/>
      <c r="I32" s="134"/>
      <c r="J32" s="41"/>
      <c r="K32" s="54"/>
      <c r="L32" s="42"/>
      <c r="M32" s="42"/>
      <c r="N32" s="42"/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34"/>
      <c r="U32" s="135" t="str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/>
      </c>
      <c r="V32" s="135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39"/>
      <c r="B33" s="138"/>
      <c r="C33" s="50">
        <f>'Descripción del Riesgo'!E24</f>
        <v>0</v>
      </c>
      <c r="D33" s="138"/>
      <c r="E33" s="134"/>
      <c r="F33" s="140"/>
      <c r="G33" s="141"/>
      <c r="H33" s="140"/>
      <c r="I33" s="134"/>
      <c r="J33" s="41"/>
      <c r="K33" s="54"/>
      <c r="L33" s="42"/>
      <c r="M33" s="42"/>
      <c r="N33" s="42"/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34"/>
      <c r="U33" s="135"/>
      <c r="V33" s="135"/>
      <c r="W33" s="88"/>
    </row>
    <row r="34" spans="1:23" ht="15" x14ac:dyDescent="0.2">
      <c r="A34" s="139"/>
      <c r="B34" s="138"/>
      <c r="C34" s="50">
        <f>'Descripción del Riesgo'!E25</f>
        <v>0</v>
      </c>
      <c r="D34" s="138"/>
      <c r="E34" s="134"/>
      <c r="F34" s="140"/>
      <c r="G34" s="141"/>
      <c r="H34" s="140"/>
      <c r="I34" s="134"/>
      <c r="J34" s="41"/>
      <c r="K34" s="54"/>
      <c r="L34" s="42"/>
      <c r="M34" s="42"/>
      <c r="N34" s="42"/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34"/>
      <c r="U34" s="135"/>
      <c r="V34" s="135"/>
      <c r="W34" s="88"/>
    </row>
  </sheetData>
  <sheetProtection algorithmName="SHA-512" hashValue="pqOtpcrLb1H0EBEwjcXm9FePgRFVigU3SvDoWhO2Quss4SCoIKnA54/XAVSU9UzS0QqZeW0o+xPlyvaZfV4AkQ==" saltValue="4UAMvRH3FkMolFRbAKrbmA==" spinCount="100000" sheet="1" objects="1" scenarios="1"/>
  <mergeCells count="89"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I32:I34"/>
    <mergeCell ref="A32:A34"/>
    <mergeCell ref="B32:B34"/>
    <mergeCell ref="D32:D34"/>
    <mergeCell ref="F32:F34"/>
    <mergeCell ref="E32:E34"/>
    <mergeCell ref="G32:G34"/>
    <mergeCell ref="H32:H34"/>
    <mergeCell ref="H29:H31"/>
    <mergeCell ref="I29:I31"/>
    <mergeCell ref="A29:A31"/>
    <mergeCell ref="B29:B31"/>
    <mergeCell ref="D29:D31"/>
    <mergeCell ref="E29:E31"/>
    <mergeCell ref="G29:G31"/>
    <mergeCell ref="F29:F31"/>
    <mergeCell ref="C14:C16"/>
    <mergeCell ref="A14:A16"/>
    <mergeCell ref="B14:B16"/>
    <mergeCell ref="D14:D16"/>
    <mergeCell ref="D17:D19"/>
    <mergeCell ref="A17:A19"/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8" zoomScale="62" zoomScaleNormal="68" zoomScaleSheetLayoutView="62" workbookViewId="0">
      <selection activeCell="C17" sqref="C17:C19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0" t="s">
        <v>209</v>
      </c>
      <c r="B1" s="161"/>
      <c r="C1" s="161"/>
      <c r="D1" s="161"/>
      <c r="E1" s="161"/>
      <c r="F1" s="161"/>
    </row>
    <row r="2" spans="1:6" ht="123" customHeight="1" x14ac:dyDescent="0.25">
      <c r="A2" s="161"/>
      <c r="B2" s="161"/>
      <c r="C2" s="161"/>
      <c r="D2" s="161"/>
      <c r="E2" s="161"/>
      <c r="F2" s="161"/>
    </row>
    <row r="3" spans="1:6" ht="18" customHeight="1" x14ac:dyDescent="0.25">
      <c r="A3" s="161"/>
      <c r="B3" s="161"/>
      <c r="C3" s="161"/>
      <c r="D3" s="161"/>
      <c r="E3" s="161"/>
      <c r="F3" s="161"/>
    </row>
    <row r="4" spans="1:6" ht="5.25" customHeight="1" x14ac:dyDescent="0.25">
      <c r="A4" s="161"/>
      <c r="B4" s="161"/>
      <c r="C4" s="161"/>
      <c r="D4" s="161"/>
      <c r="E4" s="161"/>
      <c r="F4" s="161"/>
    </row>
    <row r="5" spans="1:6" ht="30" customHeight="1" x14ac:dyDescent="0.25">
      <c r="A5" s="162" t="s">
        <v>27</v>
      </c>
      <c r="B5" s="159" t="s">
        <v>124</v>
      </c>
      <c r="C5" s="159"/>
      <c r="D5" s="159"/>
      <c r="E5" s="159"/>
      <c r="F5" s="159"/>
    </row>
    <row r="6" spans="1:6" ht="8.25" customHeight="1" x14ac:dyDescent="0.25">
      <c r="A6" s="163"/>
      <c r="B6" s="165"/>
      <c r="C6" s="166"/>
      <c r="D6" s="166"/>
      <c r="E6" s="166"/>
      <c r="F6" s="167"/>
    </row>
    <row r="7" spans="1:6" ht="48.75" customHeight="1" x14ac:dyDescent="0.25">
      <c r="A7" s="164"/>
      <c r="B7" s="95" t="s">
        <v>1</v>
      </c>
      <c r="C7" s="125" t="s">
        <v>0</v>
      </c>
      <c r="D7" s="95" t="s">
        <v>1</v>
      </c>
      <c r="E7" s="123" t="s">
        <v>21</v>
      </c>
      <c r="F7" s="126" t="s">
        <v>8</v>
      </c>
    </row>
    <row r="8" spans="1:6" ht="72" customHeight="1" x14ac:dyDescent="0.25">
      <c r="A8" s="168" t="s">
        <v>229</v>
      </c>
      <c r="B8" s="156">
        <v>1</v>
      </c>
      <c r="C8" s="158" t="s">
        <v>213</v>
      </c>
      <c r="D8" s="99">
        <v>1</v>
      </c>
      <c r="E8" s="131" t="s">
        <v>215</v>
      </c>
      <c r="F8" s="157" t="s">
        <v>217</v>
      </c>
    </row>
    <row r="9" spans="1:6" ht="57.75" customHeight="1" x14ac:dyDescent="0.25">
      <c r="A9" s="169"/>
      <c r="B9" s="156"/>
      <c r="C9" s="158"/>
      <c r="D9" s="99">
        <v>2</v>
      </c>
      <c r="E9" s="131" t="s">
        <v>216</v>
      </c>
      <c r="F9" s="157"/>
    </row>
    <row r="10" spans="1:6" ht="15" customHeight="1" x14ac:dyDescent="0.25">
      <c r="A10" s="169"/>
      <c r="B10" s="156"/>
      <c r="C10" s="158"/>
      <c r="D10" s="99">
        <v>3</v>
      </c>
      <c r="E10" s="131"/>
      <c r="F10" s="157"/>
    </row>
    <row r="11" spans="1:6" ht="57.75" customHeight="1" x14ac:dyDescent="0.25">
      <c r="A11" s="169"/>
      <c r="B11" s="156">
        <v>2</v>
      </c>
      <c r="C11" s="158" t="s">
        <v>214</v>
      </c>
      <c r="D11" s="103">
        <v>1</v>
      </c>
      <c r="E11" s="131" t="s">
        <v>218</v>
      </c>
      <c r="F11" s="157" t="s">
        <v>219</v>
      </c>
    </row>
    <row r="12" spans="1:6" ht="60.75" customHeight="1" x14ac:dyDescent="0.25">
      <c r="A12" s="169"/>
      <c r="B12" s="156"/>
      <c r="C12" s="158"/>
      <c r="D12" s="103">
        <v>2</v>
      </c>
      <c r="E12" s="131" t="s">
        <v>220</v>
      </c>
      <c r="F12" s="157"/>
    </row>
    <row r="13" spans="1:6" ht="15" customHeight="1" x14ac:dyDescent="0.25">
      <c r="A13" s="169"/>
      <c r="B13" s="156"/>
      <c r="C13" s="158"/>
      <c r="D13" s="103">
        <v>3</v>
      </c>
      <c r="E13" s="132"/>
      <c r="F13" s="157"/>
    </row>
    <row r="14" spans="1:6" ht="96.75" customHeight="1" x14ac:dyDescent="0.25">
      <c r="A14" s="169"/>
      <c r="B14" s="156">
        <v>3</v>
      </c>
      <c r="C14" s="158" t="s">
        <v>230</v>
      </c>
      <c r="D14" s="103">
        <v>1</v>
      </c>
      <c r="E14" s="131" t="s">
        <v>232</v>
      </c>
      <c r="F14" s="157" t="s">
        <v>233</v>
      </c>
    </row>
    <row r="15" spans="1:6" ht="30" customHeight="1" x14ac:dyDescent="0.25">
      <c r="A15" s="169"/>
      <c r="B15" s="156"/>
      <c r="C15" s="158"/>
      <c r="D15" s="103">
        <v>2</v>
      </c>
      <c r="E15" s="132" t="s">
        <v>234</v>
      </c>
      <c r="F15" s="157"/>
    </row>
    <row r="16" spans="1:6" ht="15" customHeight="1" x14ac:dyDescent="0.25">
      <c r="A16" s="169"/>
      <c r="B16" s="156"/>
      <c r="C16" s="158"/>
      <c r="D16" s="103">
        <v>3</v>
      </c>
      <c r="E16" s="133"/>
      <c r="F16" s="157"/>
    </row>
    <row r="17" spans="1:6" ht="54.75" customHeight="1" x14ac:dyDescent="0.25">
      <c r="A17" s="169"/>
      <c r="B17" s="156">
        <v>4</v>
      </c>
      <c r="C17" s="158" t="s">
        <v>231</v>
      </c>
      <c r="D17" s="103">
        <v>1</v>
      </c>
      <c r="E17" s="132" t="s">
        <v>235</v>
      </c>
      <c r="F17" s="157" t="s">
        <v>236</v>
      </c>
    </row>
    <row r="18" spans="1:6" ht="72.75" customHeight="1" x14ac:dyDescent="0.25">
      <c r="A18" s="169"/>
      <c r="B18" s="156"/>
      <c r="C18" s="158"/>
      <c r="D18" s="103">
        <v>2</v>
      </c>
      <c r="E18" s="131" t="s">
        <v>237</v>
      </c>
      <c r="F18" s="157"/>
    </row>
    <row r="19" spans="1:6" ht="15" customHeight="1" x14ac:dyDescent="0.25">
      <c r="A19" s="169"/>
      <c r="B19" s="156"/>
      <c r="C19" s="158"/>
      <c r="D19" s="103">
        <v>3</v>
      </c>
      <c r="E19" s="132"/>
      <c r="F19" s="157"/>
    </row>
    <row r="20" spans="1:6" ht="33.75" customHeight="1" x14ac:dyDescent="0.25">
      <c r="A20" s="169"/>
      <c r="B20" s="156">
        <v>5</v>
      </c>
      <c r="C20" s="170"/>
      <c r="D20" s="53">
        <v>1</v>
      </c>
      <c r="E20" s="131"/>
      <c r="F20" s="157"/>
    </row>
    <row r="21" spans="1:6" ht="49.5" customHeight="1" x14ac:dyDescent="0.25">
      <c r="A21" s="169"/>
      <c r="B21" s="156"/>
      <c r="C21" s="171"/>
      <c r="D21" s="53">
        <v>2</v>
      </c>
      <c r="E21" s="131"/>
      <c r="F21" s="157"/>
    </row>
    <row r="22" spans="1:6" ht="15" customHeight="1" x14ac:dyDescent="0.25">
      <c r="A22" s="169"/>
      <c r="B22" s="156"/>
      <c r="C22" s="172"/>
      <c r="D22" s="53">
        <v>3</v>
      </c>
      <c r="E22" s="131"/>
      <c r="F22" s="157"/>
    </row>
    <row r="23" spans="1:6" ht="61.5" customHeight="1" x14ac:dyDescent="0.25">
      <c r="A23" s="169"/>
      <c r="B23" s="156">
        <v>6</v>
      </c>
      <c r="C23" s="158"/>
      <c r="D23" s="53">
        <v>1</v>
      </c>
      <c r="E23" s="131"/>
      <c r="F23" s="157"/>
    </row>
    <row r="24" spans="1:6" ht="39.950000000000003" customHeight="1" x14ac:dyDescent="0.25">
      <c r="A24" s="169"/>
      <c r="B24" s="156"/>
      <c r="C24" s="158"/>
      <c r="D24" s="53">
        <v>2</v>
      </c>
      <c r="E24" s="131"/>
      <c r="F24" s="157"/>
    </row>
    <row r="25" spans="1:6" ht="15" customHeight="1" x14ac:dyDescent="0.25">
      <c r="A25" s="169"/>
      <c r="B25" s="156"/>
      <c r="C25" s="158"/>
      <c r="D25" s="53">
        <v>3</v>
      </c>
      <c r="E25" s="102"/>
      <c r="F25" s="157"/>
    </row>
    <row r="26" spans="1:6" x14ac:dyDescent="0.25">
      <c r="C26" s="158"/>
    </row>
    <row r="27" spans="1:6" x14ac:dyDescent="0.25">
      <c r="C27" s="158"/>
    </row>
    <row r="28" spans="1:6" x14ac:dyDescent="0.25">
      <c r="C28" s="158"/>
    </row>
  </sheetData>
  <sheetProtection algorithmName="SHA-512" hashValue="lRsPrQcRHcfd+3pvnpauvVPdGqhrUMJnPPUw3qhzi5reLHVZl47vcJL/iw8StzYcBqcA2QThvbQ8ks3UrlxPjQ==" saltValue="q+vX3lSYzLBFE+TFAcaTFg==" spinCount="100000" sheet="1" objects="1" scenarios="1"/>
  <mergeCells count="24"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  <mergeCell ref="B17:B19"/>
    <mergeCell ref="F8:F10"/>
    <mergeCell ref="C17:C19"/>
    <mergeCell ref="B5:F5"/>
    <mergeCell ref="C8:C10"/>
    <mergeCell ref="B8:B10"/>
    <mergeCell ref="F17:F19"/>
    <mergeCell ref="F14:F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1" zoomScale="71" zoomScaleNormal="71" zoomScaleSheetLayoutView="71" workbookViewId="0">
      <selection activeCell="D15" sqref="D15:D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81" t="s">
        <v>211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</row>
    <row r="2" spans="1:15" x14ac:dyDescent="0.2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1:15" x14ac:dyDescent="0.2">
      <c r="A3" s="181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</row>
    <row r="4" spans="1:15" x14ac:dyDescent="0.2">
      <c r="A4" s="181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</row>
    <row r="5" spans="1:15" x14ac:dyDescent="0.2">
      <c r="A5" s="181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6" spans="1:15" ht="27.75" customHeight="1" x14ac:dyDescent="0.2">
      <c r="A6" s="179" t="s">
        <v>203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</row>
    <row r="7" spans="1:15" x14ac:dyDescent="0.2">
      <c r="A7" s="183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</row>
    <row r="8" spans="1:15" x14ac:dyDescent="0.2">
      <c r="A8" s="183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</row>
    <row r="9" spans="1:15" ht="27.75" customHeight="1" x14ac:dyDescent="0.2">
      <c r="A9" s="176" t="s">
        <v>202</v>
      </c>
      <c r="B9" s="177"/>
      <c r="C9" s="177"/>
      <c r="D9" s="177"/>
      <c r="E9" s="178"/>
      <c r="F9" s="174"/>
      <c r="G9" s="185" t="s">
        <v>142</v>
      </c>
      <c r="H9" s="185"/>
      <c r="I9" s="185"/>
      <c r="J9" s="120"/>
      <c r="K9" s="185" t="s">
        <v>143</v>
      </c>
      <c r="L9" s="185"/>
      <c r="M9" s="185"/>
      <c r="N9" s="87"/>
    </row>
    <row r="10" spans="1:15" ht="61.5" customHeight="1" x14ac:dyDescent="0.2">
      <c r="A10" s="119" t="s">
        <v>1</v>
      </c>
      <c r="B10" s="119" t="s">
        <v>23</v>
      </c>
      <c r="C10" s="105" t="s">
        <v>176</v>
      </c>
      <c r="D10" s="104" t="s">
        <v>18</v>
      </c>
      <c r="E10" s="98" t="s">
        <v>201</v>
      </c>
      <c r="F10" s="175"/>
      <c r="G10" s="106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Baja cobertura de los planes y programas para víctimas, desplazados y el posconflicto</v>
      </c>
      <c r="C11" s="68">
        <v>100</v>
      </c>
      <c r="D11" s="43" t="str">
        <f>IF(C11&lt;=2,"Muy Baja",IF(C11&lt;=24,"Baja",IF(C11&lt;=500,"Media",IF(C11&lt;=5000,"Alta",IF(C11&gt;5000,"Muy Alta","")))))</f>
        <v>Media</v>
      </c>
      <c r="E11" s="43" t="s">
        <v>17</v>
      </c>
      <c r="F11" s="175"/>
      <c r="G11" s="107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29" t="s">
        <v>156</v>
      </c>
    </row>
    <row r="12" spans="1:15" ht="77.25" customHeight="1" x14ac:dyDescent="0.2">
      <c r="A12" s="40">
        <v>2</v>
      </c>
      <c r="B12" s="11" t="str">
        <f>'Descripción del Riesgo'!C11</f>
        <v>Desatención a la población "LGTBI"</v>
      </c>
      <c r="C12" s="68">
        <v>50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17</v>
      </c>
      <c r="F12" s="175"/>
      <c r="G12" s="108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29" t="s">
        <v>31</v>
      </c>
    </row>
    <row r="13" spans="1:15" ht="102" customHeight="1" x14ac:dyDescent="0.2">
      <c r="A13" s="40">
        <v>3</v>
      </c>
      <c r="B13" s="11" t="str">
        <f>'Descripción del Riesgo'!C14</f>
        <v>Baja promoción de derechos de las minorías étnicas</v>
      </c>
      <c r="C13" s="68">
        <v>50</v>
      </c>
      <c r="D13" s="43" t="str">
        <f t="shared" si="0"/>
        <v>Media</v>
      </c>
      <c r="E13" s="43" t="s">
        <v>17</v>
      </c>
      <c r="F13" s="175"/>
      <c r="G13" s="109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29" t="s">
        <v>16</v>
      </c>
    </row>
    <row r="14" spans="1:15" ht="89.25" customHeight="1" x14ac:dyDescent="0.2">
      <c r="A14" s="40">
        <v>4</v>
      </c>
      <c r="B14" s="11" t="str">
        <f>'Descripción del Riesgo'!C17</f>
        <v>Desatención de población en situación de discapacidad</v>
      </c>
      <c r="C14" s="68">
        <v>50</v>
      </c>
      <c r="D14" s="43" t="str">
        <f t="shared" si="0"/>
        <v>Media</v>
      </c>
      <c r="E14" s="43" t="s">
        <v>17</v>
      </c>
      <c r="F14" s="175"/>
      <c r="G14" s="110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29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75"/>
      <c r="G15" s="111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29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75"/>
      <c r="G16" s="173"/>
      <c r="H16" s="173"/>
      <c r="I16" s="173"/>
    </row>
  </sheetData>
  <sheetProtection algorithmName="SHA-512" hashValue="/1UreyLRVx0H9HbfSgeBFsPgEoS2xEMGl6yTfg1VlEB2CwHp2SYrmKEtGLyWSci6udG12U/Mw+97sWZudqGehg==" saltValue="RFuBV2bnYXDww/MXx7lu5g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89" t="s">
        <v>212</v>
      </c>
      <c r="C1" s="189"/>
      <c r="D1" s="189"/>
      <c r="E1" s="189"/>
      <c r="F1" s="189"/>
      <c r="G1" s="189"/>
      <c r="H1" s="189"/>
    </row>
    <row r="3" spans="2:12" ht="15.75" customHeight="1" x14ac:dyDescent="0.25">
      <c r="B3" s="186" t="s">
        <v>32</v>
      </c>
      <c r="C3" s="186"/>
      <c r="D3" s="186"/>
      <c r="E3" s="186"/>
      <c r="F3" s="186"/>
      <c r="G3" s="186"/>
      <c r="H3" s="186"/>
    </row>
    <row r="4" spans="2:12" ht="15" customHeight="1" x14ac:dyDescent="0.25">
      <c r="B4" s="13" t="s">
        <v>10</v>
      </c>
      <c r="C4" s="13" t="s">
        <v>15</v>
      </c>
      <c r="D4" s="187" t="s">
        <v>33</v>
      </c>
      <c r="E4" s="187"/>
      <c r="F4" s="187"/>
      <c r="G4" s="187"/>
      <c r="H4" s="187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88" t="s">
        <v>11</v>
      </c>
      <c r="C10" s="188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88" t="s">
        <v>15</v>
      </c>
      <c r="C11" s="188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JAKAHgH4nGrJA56XYs8UuH0laOtEyH9nDDG2LMr259yxfXDTAz7yZEKIC3ULnmQshDlaPS3pwFBujthHzwMiPA==" saltValue="ckosMV5JPcW/uCMccOVgH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3" zoomScale="69" zoomScaleNormal="73" zoomScaleSheetLayoutView="69" workbookViewId="0">
      <selection activeCell="I17" sqref="I17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190" t="s">
        <v>119</v>
      </c>
      <c r="B1" s="190"/>
      <c r="C1" s="190"/>
      <c r="D1" s="190"/>
      <c r="E1" s="190"/>
      <c r="F1" s="190"/>
      <c r="G1" s="190"/>
      <c r="H1" s="190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3" t="s">
        <v>0</v>
      </c>
      <c r="C3" s="123" t="s">
        <v>21</v>
      </c>
      <c r="D3" s="122" t="s">
        <v>122</v>
      </c>
      <c r="E3" s="124" t="s">
        <v>30</v>
      </c>
      <c r="F3" s="124" t="s">
        <v>133</v>
      </c>
      <c r="G3" s="124" t="s">
        <v>22</v>
      </c>
      <c r="H3" s="124" t="s">
        <v>95</v>
      </c>
      <c r="I3" s="12"/>
    </row>
    <row r="4" spans="1:9" ht="74.25" customHeight="1" x14ac:dyDescent="0.25">
      <c r="A4" s="191">
        <v>1</v>
      </c>
      <c r="B4" s="138" t="str">
        <f>'Descripción del Riesgo'!C8</f>
        <v>Baja cobertura de los planes y programas para víctimas, desplazados y el posconflicto</v>
      </c>
      <c r="C4" s="54" t="str">
        <f>'Descripción del Riesgo'!E8</f>
        <v>Insuficiencia de recursos en el presupuesto de la alcaldía</v>
      </c>
      <c r="D4" s="16" t="s">
        <v>126</v>
      </c>
      <c r="E4" s="42" t="s">
        <v>3</v>
      </c>
      <c r="F4" s="54" t="s">
        <v>221</v>
      </c>
      <c r="G4" s="214" t="s">
        <v>228</v>
      </c>
      <c r="H4" s="216" t="s">
        <v>227</v>
      </c>
    </row>
    <row r="5" spans="1:9" ht="75" x14ac:dyDescent="0.25">
      <c r="A5" s="191"/>
      <c r="B5" s="138"/>
      <c r="C5" s="54" t="str">
        <f>'Descripción del Riesgo'!E9</f>
        <v>Insuficiencia de personal para cumplir las responsabilidad y funciones asignadas a la secretaría de Salud</v>
      </c>
      <c r="D5" s="16" t="s">
        <v>126</v>
      </c>
      <c r="E5" s="101" t="s">
        <v>3</v>
      </c>
      <c r="F5" s="54" t="s">
        <v>238</v>
      </c>
      <c r="G5" s="214" t="s">
        <v>228</v>
      </c>
      <c r="H5" s="216" t="s">
        <v>227</v>
      </c>
    </row>
    <row r="6" spans="1:9" ht="15.75" x14ac:dyDescent="0.25">
      <c r="A6" s="191"/>
      <c r="B6" s="138"/>
      <c r="C6" s="54">
        <f>'Descripción del Riesgo'!E10</f>
        <v>0</v>
      </c>
      <c r="D6" s="215"/>
      <c r="E6" s="127"/>
      <c r="F6" s="132"/>
      <c r="G6" s="214"/>
      <c r="H6" s="216"/>
    </row>
    <row r="7" spans="1:9" ht="75" x14ac:dyDescent="0.25">
      <c r="A7" s="191">
        <v>2</v>
      </c>
      <c r="B7" s="138" t="str">
        <f>'Descripción del Riesgo'!C11</f>
        <v>Desatención a la población "LGTBI"</v>
      </c>
      <c r="C7" s="54" t="str">
        <f>'Descripción del Riesgo'!E11</f>
        <v>Insuficiencia de recursos en el presupuesto de la alcaldía para los proyectos, programas, planes ya ctividades de promoción y protección de la poblacipon LGTBI</v>
      </c>
      <c r="D7" s="16" t="s">
        <v>126</v>
      </c>
      <c r="E7" s="101" t="s">
        <v>3</v>
      </c>
      <c r="F7" s="54" t="s">
        <v>222</v>
      </c>
      <c r="G7" s="214" t="s">
        <v>228</v>
      </c>
      <c r="H7" s="216" t="s">
        <v>227</v>
      </c>
    </row>
    <row r="8" spans="1:9" ht="47.25" x14ac:dyDescent="0.25">
      <c r="A8" s="191"/>
      <c r="B8" s="138"/>
      <c r="C8" s="54" t="str">
        <f>'Descripción del Riesgo'!E12</f>
        <v>Bajo compromiso institucional con la población LGTBI</v>
      </c>
      <c r="D8" s="16" t="s">
        <v>126</v>
      </c>
      <c r="E8" s="101" t="s">
        <v>3</v>
      </c>
      <c r="F8" s="54" t="s">
        <v>223</v>
      </c>
      <c r="G8" s="214" t="s">
        <v>228</v>
      </c>
      <c r="H8" s="216" t="s">
        <v>239</v>
      </c>
    </row>
    <row r="9" spans="1:9" ht="15.75" x14ac:dyDescent="0.25">
      <c r="A9" s="191"/>
      <c r="B9" s="138"/>
      <c r="C9" s="54">
        <f>'Descripción del Riesgo'!E13</f>
        <v>0</v>
      </c>
      <c r="D9" s="215"/>
      <c r="E9" s="101"/>
      <c r="F9" s="54"/>
      <c r="G9" s="214"/>
      <c r="H9" s="216"/>
    </row>
    <row r="10" spans="1:9" ht="75" x14ac:dyDescent="0.25">
      <c r="A10" s="191">
        <v>3</v>
      </c>
      <c r="B10" s="138" t="str">
        <f>'Descripción del Riesgo'!C14</f>
        <v>Baja promoción de derechos de las minorías étnicas</v>
      </c>
      <c r="C10" s="54" t="str">
        <f>'Descripción del Riesgo'!E14</f>
        <v>Insuficiencia de recursos en el presupuesto de la alcaldía para los proyectos, programas, planes ya ctividades de promoción y protección de las minorías étnicas</v>
      </c>
      <c r="D10" s="16" t="s">
        <v>126</v>
      </c>
      <c r="E10" s="101" t="s">
        <v>3</v>
      </c>
      <c r="F10" s="54" t="s">
        <v>224</v>
      </c>
      <c r="G10" s="214" t="s">
        <v>228</v>
      </c>
      <c r="H10" s="216" t="s">
        <v>227</v>
      </c>
    </row>
    <row r="11" spans="1:9" ht="75" x14ac:dyDescent="0.25">
      <c r="A11" s="191"/>
      <c r="B11" s="138"/>
      <c r="C11" s="54" t="str">
        <f>'Descripción del Riesgo'!E15</f>
        <v>Poca promoción de los derechos y garantías de las minotrías etnicas</v>
      </c>
      <c r="D11" s="16" t="s">
        <v>126</v>
      </c>
      <c r="E11" s="127" t="s">
        <v>3</v>
      </c>
      <c r="F11" s="54" t="s">
        <v>225</v>
      </c>
      <c r="G11" s="214" t="s">
        <v>228</v>
      </c>
      <c r="H11" s="216" t="s">
        <v>239</v>
      </c>
    </row>
    <row r="12" spans="1:9" ht="15.75" x14ac:dyDescent="0.25">
      <c r="A12" s="191"/>
      <c r="B12" s="138"/>
      <c r="C12" s="54">
        <f>'Descripción del Riesgo'!E16</f>
        <v>0</v>
      </c>
      <c r="D12" s="215"/>
      <c r="E12" s="101"/>
      <c r="F12" s="54"/>
      <c r="G12" s="214"/>
      <c r="H12" s="216"/>
    </row>
    <row r="13" spans="1:9" ht="45" x14ac:dyDescent="0.25">
      <c r="A13" s="191">
        <v>4</v>
      </c>
      <c r="B13" s="138" t="str">
        <f>'Descripción del Riesgo'!C17</f>
        <v>Desatención de población en situación de discapacidad</v>
      </c>
      <c r="C13" s="54" t="str">
        <f>'Descripción del Riesgo'!E17</f>
        <v>Ausencia de una política institucional sobre la materia</v>
      </c>
      <c r="D13" s="16" t="s">
        <v>126</v>
      </c>
      <c r="E13" s="101" t="s">
        <v>3</v>
      </c>
      <c r="F13" s="54" t="s">
        <v>241</v>
      </c>
      <c r="G13" s="214" t="s">
        <v>228</v>
      </c>
      <c r="H13" s="216" t="s">
        <v>240</v>
      </c>
    </row>
    <row r="14" spans="1:9" ht="75" x14ac:dyDescent="0.25">
      <c r="A14" s="191"/>
      <c r="B14" s="138"/>
      <c r="C14" s="54" t="str">
        <f>'Descripción del Riesgo'!E18</f>
        <v>Insuficiencia de recursos en el presupuesto de la alcaldía para proyectos, planes, programas y actividades para la población en situación de discapacidad</v>
      </c>
      <c r="D14" s="16" t="s">
        <v>126</v>
      </c>
      <c r="E14" s="127" t="s">
        <v>3</v>
      </c>
      <c r="F14" s="54" t="s">
        <v>226</v>
      </c>
      <c r="G14" s="214" t="s">
        <v>228</v>
      </c>
      <c r="H14" s="216" t="s">
        <v>227</v>
      </c>
    </row>
    <row r="15" spans="1:9" x14ac:dyDescent="0.25">
      <c r="A15" s="191"/>
      <c r="B15" s="138"/>
      <c r="C15" s="54">
        <f>'Descripción del Riesgo'!E19</f>
        <v>0</v>
      </c>
      <c r="D15" s="215"/>
      <c r="E15" s="127"/>
      <c r="F15" s="54"/>
      <c r="G15" s="54"/>
      <c r="H15" s="121"/>
    </row>
    <row r="16" spans="1:9" x14ac:dyDescent="0.25">
      <c r="A16" s="191">
        <v>5</v>
      </c>
      <c r="B16" s="138">
        <f>'Descripción del Riesgo'!C20</f>
        <v>0</v>
      </c>
      <c r="C16" s="54"/>
      <c r="D16" s="215"/>
      <c r="E16" s="127"/>
      <c r="F16" s="54"/>
      <c r="G16" s="134"/>
      <c r="H16" s="121"/>
    </row>
    <row r="17" spans="1:8" ht="47.25" customHeight="1" x14ac:dyDescent="0.25">
      <c r="A17" s="191"/>
      <c r="B17" s="138"/>
      <c r="C17" s="54"/>
      <c r="D17" s="215"/>
      <c r="E17" s="127"/>
      <c r="F17" s="54"/>
      <c r="G17" s="134"/>
      <c r="H17" s="121"/>
    </row>
    <row r="18" spans="1:8" x14ac:dyDescent="0.25">
      <c r="A18" s="191"/>
      <c r="B18" s="138"/>
      <c r="C18" s="54"/>
      <c r="D18" s="215"/>
      <c r="E18" s="127"/>
      <c r="F18" s="132"/>
      <c r="G18" s="134"/>
      <c r="H18" s="121"/>
    </row>
    <row r="19" spans="1:8" x14ac:dyDescent="0.25">
      <c r="A19" s="191">
        <v>6</v>
      </c>
      <c r="B19" s="138">
        <f>'Descripción del Riesgo'!C23</f>
        <v>0</v>
      </c>
      <c r="C19" s="54"/>
      <c r="D19" s="215"/>
      <c r="E19" s="127"/>
      <c r="F19" s="54"/>
      <c r="G19" s="134"/>
      <c r="H19" s="121"/>
    </row>
    <row r="20" spans="1:8" ht="39.950000000000003" customHeight="1" x14ac:dyDescent="0.25">
      <c r="A20" s="191"/>
      <c r="B20" s="138"/>
      <c r="C20" s="54"/>
      <c r="D20" s="215"/>
      <c r="E20" s="127"/>
      <c r="F20" s="54"/>
      <c r="G20" s="134"/>
      <c r="H20" s="121"/>
    </row>
    <row r="21" spans="1:8" x14ac:dyDescent="0.25">
      <c r="A21" s="191"/>
      <c r="B21" s="138"/>
      <c r="C21" s="54"/>
      <c r="D21" s="215"/>
      <c r="E21" s="42"/>
      <c r="F21" s="54"/>
      <c r="G21" s="134"/>
      <c r="H21" s="121"/>
    </row>
  </sheetData>
  <sheetProtection algorithmName="SHA-512" hashValue="rvxnd+CsNANOu7lxHk2P0EOYP4dCprrRxKkm7epA4dmczZecQrcgyTvT1lUNTpYH7l/qm7FHJiFAjWhxh6wncg==" saltValue="O1ddelOfjxtWKaWP+mdRPw==" spinCount="100000" sheet="1" objects="1" scenarios="1"/>
  <mergeCells count="15">
    <mergeCell ref="G16:G18"/>
    <mergeCell ref="G19:G21"/>
    <mergeCell ref="A19:A21"/>
    <mergeCell ref="B19:B21"/>
    <mergeCell ref="A10:A12"/>
    <mergeCell ref="B10:B12"/>
    <mergeCell ref="A13:A15"/>
    <mergeCell ref="B13:B15"/>
    <mergeCell ref="A16:A18"/>
    <mergeCell ref="B16:B18"/>
    <mergeCell ref="A1:H1"/>
    <mergeCell ref="B4:B6"/>
    <mergeCell ref="A4:A6"/>
    <mergeCell ref="A7:A9"/>
    <mergeCell ref="B7:B9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196"/>
      <c r="B1" s="196"/>
      <c r="C1" s="196"/>
      <c r="D1" s="196"/>
      <c r="E1" s="196"/>
      <c r="F1" s="196"/>
    </row>
    <row r="2" spans="1:6" x14ac:dyDescent="0.25">
      <c r="A2" s="196"/>
      <c r="B2" s="196"/>
      <c r="C2" s="196"/>
      <c r="D2" s="196"/>
      <c r="E2" s="196"/>
      <c r="F2" s="196"/>
    </row>
    <row r="3" spans="1:6" x14ac:dyDescent="0.25">
      <c r="A3" s="196"/>
      <c r="B3" s="196"/>
      <c r="C3" s="196"/>
      <c r="D3" s="196"/>
      <c r="E3" s="196"/>
      <c r="F3" s="196"/>
    </row>
    <row r="4" spans="1:6" x14ac:dyDescent="0.25">
      <c r="A4" s="196"/>
      <c r="B4" s="196"/>
      <c r="C4" s="196"/>
      <c r="D4" s="196"/>
      <c r="E4" s="196"/>
      <c r="F4" s="196"/>
    </row>
    <row r="5" spans="1:6" x14ac:dyDescent="0.25">
      <c r="A5" s="196"/>
      <c r="B5" s="196"/>
      <c r="C5" s="196"/>
      <c r="D5" s="196"/>
      <c r="E5" s="196"/>
      <c r="F5" s="196"/>
    </row>
    <row r="6" spans="1:6" x14ac:dyDescent="0.25">
      <c r="A6" s="196"/>
      <c r="B6" s="196"/>
      <c r="C6" s="196"/>
      <c r="D6" s="196"/>
      <c r="E6" s="196"/>
      <c r="F6" s="196"/>
    </row>
    <row r="7" spans="1:6" x14ac:dyDescent="0.25">
      <c r="A7" s="196"/>
      <c r="B7" s="196"/>
      <c r="C7" s="196"/>
      <c r="D7" s="196"/>
      <c r="E7" s="196"/>
      <c r="F7" s="196"/>
    </row>
    <row r="8" spans="1:6" x14ac:dyDescent="0.25">
      <c r="A8" s="196"/>
      <c r="B8" s="196"/>
      <c r="C8" s="196"/>
      <c r="D8" s="196"/>
      <c r="E8" s="196"/>
      <c r="F8" s="196"/>
    </row>
    <row r="9" spans="1:6" x14ac:dyDescent="0.25">
      <c r="A9" s="196"/>
      <c r="B9" s="196"/>
      <c r="C9" s="196"/>
      <c r="D9" s="196"/>
      <c r="E9" s="196"/>
      <c r="F9" s="196"/>
    </row>
    <row r="10" spans="1:6" x14ac:dyDescent="0.25">
      <c r="A10" s="196"/>
      <c r="B10" s="196"/>
      <c r="C10" s="196"/>
      <c r="D10" s="196"/>
      <c r="E10" s="196"/>
      <c r="F10" s="196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195" t="s">
        <v>38</v>
      </c>
      <c r="B14" s="27" t="s">
        <v>75</v>
      </c>
      <c r="C14" s="195">
        <v>5</v>
      </c>
      <c r="D14" s="27" t="s">
        <v>56</v>
      </c>
      <c r="E14" s="195">
        <v>5</v>
      </c>
      <c r="F14" s="195" t="s">
        <v>38</v>
      </c>
    </row>
    <row r="15" spans="1:6" ht="25.5" x14ac:dyDescent="0.25">
      <c r="A15" s="195"/>
      <c r="B15" s="27" t="s">
        <v>39</v>
      </c>
      <c r="C15" s="195"/>
      <c r="D15" s="27" t="s">
        <v>55</v>
      </c>
      <c r="E15" s="195"/>
      <c r="F15" s="195"/>
    </row>
    <row r="16" spans="1:6" ht="25.5" x14ac:dyDescent="0.25">
      <c r="A16" s="195"/>
      <c r="B16" s="27" t="s">
        <v>40</v>
      </c>
      <c r="C16" s="195"/>
      <c r="D16" s="27" t="s">
        <v>92</v>
      </c>
      <c r="E16" s="195"/>
      <c r="F16" s="195"/>
    </row>
    <row r="17" spans="1:6" ht="38.25" x14ac:dyDescent="0.25">
      <c r="A17" s="195"/>
      <c r="B17" s="27" t="s">
        <v>41</v>
      </c>
      <c r="C17" s="195"/>
      <c r="D17" s="27" t="s">
        <v>57</v>
      </c>
      <c r="E17" s="195"/>
      <c r="F17" s="195"/>
    </row>
    <row r="18" spans="1:6" ht="25.5" x14ac:dyDescent="0.25">
      <c r="A18" s="197" t="s">
        <v>42</v>
      </c>
      <c r="B18" s="28" t="s">
        <v>76</v>
      </c>
      <c r="C18" s="197">
        <v>4</v>
      </c>
      <c r="D18" s="27" t="s">
        <v>58</v>
      </c>
      <c r="E18" s="195"/>
      <c r="F18" s="195"/>
    </row>
    <row r="19" spans="1:6" ht="27.75" customHeight="1" x14ac:dyDescent="0.25">
      <c r="A19" s="197"/>
      <c r="B19" s="28" t="s">
        <v>43</v>
      </c>
      <c r="C19" s="197"/>
      <c r="D19" s="28" t="s">
        <v>59</v>
      </c>
      <c r="E19" s="197">
        <v>4</v>
      </c>
      <c r="F19" s="197" t="s">
        <v>42</v>
      </c>
    </row>
    <row r="20" spans="1:6" ht="25.5" x14ac:dyDescent="0.25">
      <c r="A20" s="197"/>
      <c r="B20" s="28" t="s">
        <v>44</v>
      </c>
      <c r="C20" s="197"/>
      <c r="D20" s="28" t="s">
        <v>60</v>
      </c>
      <c r="E20" s="197"/>
      <c r="F20" s="197"/>
    </row>
    <row r="21" spans="1:6" ht="38.25" x14ac:dyDescent="0.25">
      <c r="A21" s="197"/>
      <c r="B21" s="28" t="s">
        <v>45</v>
      </c>
      <c r="C21" s="197"/>
      <c r="D21" s="28" t="s">
        <v>61</v>
      </c>
      <c r="E21" s="197"/>
      <c r="F21" s="197"/>
    </row>
    <row r="22" spans="1:6" ht="25.5" x14ac:dyDescent="0.25">
      <c r="A22" s="192" t="s">
        <v>34</v>
      </c>
      <c r="B22" s="19" t="s">
        <v>77</v>
      </c>
      <c r="C22" s="192">
        <v>3</v>
      </c>
      <c r="D22" s="28" t="s">
        <v>62</v>
      </c>
      <c r="E22" s="197"/>
      <c r="F22" s="197"/>
    </row>
    <row r="23" spans="1:6" ht="38.25" x14ac:dyDescent="0.25">
      <c r="A23" s="192"/>
      <c r="B23" s="19" t="s">
        <v>35</v>
      </c>
      <c r="C23" s="192"/>
      <c r="D23" s="28" t="s">
        <v>63</v>
      </c>
      <c r="E23" s="197"/>
      <c r="F23" s="197"/>
    </row>
    <row r="24" spans="1:6" ht="25.5" x14ac:dyDescent="0.25">
      <c r="A24" s="192"/>
      <c r="B24" s="19" t="s">
        <v>36</v>
      </c>
      <c r="C24" s="192"/>
      <c r="D24" s="20" t="s">
        <v>64</v>
      </c>
      <c r="E24" s="192">
        <v>3</v>
      </c>
      <c r="F24" s="192" t="s">
        <v>34</v>
      </c>
    </row>
    <row r="25" spans="1:6" ht="38.25" x14ac:dyDescent="0.25">
      <c r="A25" s="192"/>
      <c r="B25" s="19" t="s">
        <v>37</v>
      </c>
      <c r="C25" s="192"/>
      <c r="D25" s="19" t="s">
        <v>65</v>
      </c>
      <c r="E25" s="192"/>
      <c r="F25" s="192"/>
    </row>
    <row r="26" spans="1:6" ht="22.5" customHeight="1" x14ac:dyDescent="0.25">
      <c r="A26" s="193" t="s">
        <v>49</v>
      </c>
      <c r="B26" s="29" t="s">
        <v>78</v>
      </c>
      <c r="C26" s="193">
        <v>2</v>
      </c>
      <c r="D26" s="19" t="s">
        <v>66</v>
      </c>
      <c r="E26" s="192"/>
      <c r="F26" s="192"/>
    </row>
    <row r="27" spans="1:6" ht="25.5" x14ac:dyDescent="0.25">
      <c r="A27" s="193"/>
      <c r="B27" s="29" t="s">
        <v>46</v>
      </c>
      <c r="C27" s="193"/>
      <c r="D27" s="19" t="s">
        <v>67</v>
      </c>
      <c r="E27" s="192"/>
      <c r="F27" s="192"/>
    </row>
    <row r="28" spans="1:6" ht="38.25" x14ac:dyDescent="0.25">
      <c r="A28" s="193"/>
      <c r="B28" s="29" t="s">
        <v>47</v>
      </c>
      <c r="C28" s="193"/>
      <c r="D28" s="19" t="s">
        <v>68</v>
      </c>
      <c r="E28" s="192"/>
      <c r="F28" s="192"/>
    </row>
    <row r="29" spans="1:6" ht="57" x14ac:dyDescent="0.25">
      <c r="A29" s="193"/>
      <c r="B29" s="30" t="s">
        <v>48</v>
      </c>
      <c r="C29" s="193"/>
      <c r="D29" s="19" t="s">
        <v>79</v>
      </c>
      <c r="E29" s="192"/>
      <c r="F29" s="192"/>
    </row>
    <row r="30" spans="1:6" ht="28.5" x14ac:dyDescent="0.25">
      <c r="A30" s="194" t="s">
        <v>54</v>
      </c>
      <c r="B30" s="21" t="s">
        <v>50</v>
      </c>
      <c r="C30" s="194">
        <v>1</v>
      </c>
      <c r="D30" s="29" t="s">
        <v>69</v>
      </c>
      <c r="E30" s="193">
        <v>2</v>
      </c>
      <c r="F30" s="193" t="s">
        <v>49</v>
      </c>
    </row>
    <row r="31" spans="1:6" ht="28.5" x14ac:dyDescent="0.25">
      <c r="A31" s="194"/>
      <c r="B31" s="21" t="s">
        <v>51</v>
      </c>
      <c r="C31" s="194"/>
      <c r="D31" s="29" t="s">
        <v>70</v>
      </c>
      <c r="E31" s="193"/>
      <c r="F31" s="193"/>
    </row>
    <row r="32" spans="1:6" ht="42.75" x14ac:dyDescent="0.25">
      <c r="A32" s="194"/>
      <c r="B32" s="21" t="s">
        <v>52</v>
      </c>
      <c r="C32" s="194"/>
      <c r="D32" s="29" t="s">
        <v>71</v>
      </c>
      <c r="E32" s="193"/>
      <c r="F32" s="193"/>
    </row>
    <row r="33" spans="1:6" ht="57" x14ac:dyDescent="0.25">
      <c r="A33" s="194"/>
      <c r="B33" s="21" t="s">
        <v>53</v>
      </c>
      <c r="C33" s="194"/>
      <c r="D33" s="22" t="s">
        <v>72</v>
      </c>
      <c r="E33" s="194">
        <v>1</v>
      </c>
      <c r="F33" s="194" t="s">
        <v>54</v>
      </c>
    </row>
    <row r="34" spans="1:6" x14ac:dyDescent="0.25">
      <c r="D34" s="22" t="s">
        <v>73</v>
      </c>
      <c r="E34" s="194"/>
      <c r="F34" s="194"/>
    </row>
    <row r="35" spans="1:6" x14ac:dyDescent="0.25">
      <c r="D35" s="23" t="s">
        <v>74</v>
      </c>
      <c r="E35" s="194"/>
      <c r="F35" s="194"/>
    </row>
    <row r="37" spans="1:6" ht="23.25" customHeight="1" x14ac:dyDescent="0.25"/>
  </sheetData>
  <mergeCells count="21"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  <mergeCell ref="C22:C25"/>
    <mergeCell ref="C26:C29"/>
    <mergeCell ref="C30:C33"/>
    <mergeCell ref="C14:C17"/>
    <mergeCell ref="F33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7" zoomScale="66" zoomScaleNormal="50" zoomScaleSheetLayoutView="66" workbookViewId="0">
      <selection activeCell="S16" sqref="S16:S21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198" t="s">
        <v>121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</row>
    <row r="2" spans="1:20" s="34" customFormat="1" ht="15.75" x14ac:dyDescent="0.25">
      <c r="A2" s="200" t="s">
        <v>1</v>
      </c>
      <c r="B2" s="202" t="s">
        <v>0</v>
      </c>
      <c r="C2" s="202" t="s">
        <v>21</v>
      </c>
      <c r="D2" s="204" t="s">
        <v>13</v>
      </c>
      <c r="E2" s="206" t="s">
        <v>171</v>
      </c>
      <c r="F2" s="206"/>
      <c r="G2" s="206"/>
      <c r="H2" s="116"/>
      <c r="I2" s="208" t="s">
        <v>175</v>
      </c>
      <c r="J2" s="209"/>
      <c r="K2" s="209"/>
      <c r="L2" s="209"/>
      <c r="M2" s="209"/>
      <c r="N2" s="210"/>
      <c r="O2" s="116"/>
      <c r="P2" s="206" t="s">
        <v>120</v>
      </c>
      <c r="Q2" s="206"/>
      <c r="R2" s="206"/>
      <c r="S2" s="206"/>
    </row>
    <row r="3" spans="1:20" s="34" customFormat="1" ht="124.5" customHeight="1" x14ac:dyDescent="0.25">
      <c r="A3" s="201"/>
      <c r="B3" s="203"/>
      <c r="C3" s="203"/>
      <c r="D3" s="205"/>
      <c r="E3" s="114" t="s">
        <v>169</v>
      </c>
      <c r="F3" s="112" t="s">
        <v>93</v>
      </c>
      <c r="G3" s="117" t="s">
        <v>170</v>
      </c>
      <c r="H3" s="112" t="s">
        <v>93</v>
      </c>
      <c r="I3" s="112" t="s">
        <v>172</v>
      </c>
      <c r="J3" s="113"/>
      <c r="K3" s="112" t="s">
        <v>173</v>
      </c>
      <c r="L3" s="112" t="s">
        <v>93</v>
      </c>
      <c r="M3" s="112" t="s">
        <v>174</v>
      </c>
      <c r="N3" s="47" t="s">
        <v>93</v>
      </c>
      <c r="O3" s="47" t="s">
        <v>93</v>
      </c>
      <c r="P3" s="115" t="s">
        <v>116</v>
      </c>
      <c r="Q3" s="115" t="s">
        <v>117</v>
      </c>
      <c r="R3" s="115" t="s">
        <v>118</v>
      </c>
      <c r="S3" s="115" t="s">
        <v>123</v>
      </c>
    </row>
    <row r="4" spans="1:20" ht="90.75" customHeight="1" x14ac:dyDescent="0.25">
      <c r="A4" s="207">
        <v>1</v>
      </c>
      <c r="B4" s="199" t="str">
        <f>'Descripción del Riesgo'!C8</f>
        <v>Baja cobertura de los planes y programas para víctimas, desplazados y el posconflicto</v>
      </c>
      <c r="C4" s="52" t="str">
        <f>'Descripción del Riesgo'!E8</f>
        <v>Insuficiencia de recursos en el presupuesto de la alcaldía</v>
      </c>
      <c r="D4" s="52" t="str">
        <f>'Diseño de Controles'!F4</f>
        <v>Gestionar la asignación de recursos en el presupuesto de la alcaldía para atender los planes, programas y estrategias para las víctimas, desplazados y para el posconflicto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168</v>
      </c>
      <c r="N4" s="84">
        <f>IF(M4="CON REGISTRO","15")+IF(K4="SIN REGISTRO","0")</f>
        <v>0</v>
      </c>
      <c r="O4" s="84" t="e">
        <f>IF(#REF!="COMPLETA","10")+IF(#REF!="INCOMPLETA","5")+ IF(#REF!="NO EXISTE","0")</f>
        <v>#REF!</v>
      </c>
      <c r="P4" s="84">
        <f>F4+H4+J4+L4+N4</f>
        <v>65</v>
      </c>
      <c r="Q4" s="118" t="str">
        <f>IF(P4="","",IF(P4&lt;=85,"DÉBIL",IF(P4&lt;=95,"MODERADO",IF(P4&lt;=100,"FUERTE","error"))))</f>
        <v>DÉBIL</v>
      </c>
      <c r="R4" s="144">
        <f>AVERAGE(P4:P6)</f>
        <v>43.333333333333336</v>
      </c>
      <c r="S4" s="218" t="str">
        <f>IF(R4=100,"FUERTE",IF(AND(R4&gt;=50,R4&lt;100),"MODERADO","DÉBIL"))</f>
        <v>DÉBIL</v>
      </c>
      <c r="T4" s="89" t="s">
        <v>208</v>
      </c>
    </row>
    <row r="5" spans="1:20" ht="80.25" customHeight="1" x14ac:dyDescent="0.25">
      <c r="A5" s="207"/>
      <c r="B5" s="199"/>
      <c r="C5" s="52" t="str">
        <f>'Descripción del Riesgo'!E9</f>
        <v>Insuficiencia de personal para cumplir las responsabilidad y funciones asignadas a la secretaría de Salud</v>
      </c>
      <c r="D5" s="52" t="str">
        <f>'Diseño de Controles'!F5</f>
        <v>Gestionar la asignación de personal para apoyar las labores y rsponsabilidades relacionadas con víctimas, desplazados y para el posconflicto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165</v>
      </c>
      <c r="L5" s="100">
        <f t="shared" ref="L5:L10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18" t="str">
        <f t="shared" ref="Q5:Q21" si="4">IF(P5="","",IF(P5&lt;=85,"DÉBIL",IF(P5&lt;=95,"MODERADO",IF(P5&lt;=100,"FUERTE","error"))))</f>
        <v>DÉBIL</v>
      </c>
      <c r="R5" s="144"/>
      <c r="S5" s="218"/>
    </row>
    <row r="6" spans="1:20" x14ac:dyDescent="0.25">
      <c r="A6" s="207"/>
      <c r="B6" s="199"/>
      <c r="C6" s="52">
        <f>'Descripción del Riesgo'!E10</f>
        <v>0</v>
      </c>
      <c r="D6" s="52">
        <f>'Diseño de Controles'!F6</f>
        <v>0</v>
      </c>
      <c r="E6" s="217"/>
      <c r="F6" s="128"/>
      <c r="G6" s="128"/>
      <c r="H6" s="128"/>
      <c r="I6" s="128"/>
      <c r="J6" s="128"/>
      <c r="K6" s="128"/>
      <c r="L6" s="128"/>
      <c r="M6" s="128"/>
      <c r="N6" s="84"/>
      <c r="O6" s="84"/>
      <c r="P6" s="128">
        <f>F6+H6+J6+L6+N6</f>
        <v>0</v>
      </c>
      <c r="Q6" s="118" t="str">
        <f t="shared" si="4"/>
        <v>DÉBIL</v>
      </c>
      <c r="R6" s="144"/>
      <c r="S6" s="218"/>
    </row>
    <row r="7" spans="1:20" ht="90.75" customHeight="1" x14ac:dyDescent="0.25">
      <c r="A7" s="207">
        <v>2</v>
      </c>
      <c r="B7" s="199" t="str">
        <f>'Descripción del Riesgo'!C11</f>
        <v>Desatención a la población "LGTBI"</v>
      </c>
      <c r="C7" s="52" t="str">
        <f>'Descripción del Riesgo'!E11</f>
        <v>Insuficiencia de recursos en el presupuesto de la alcaldía para los proyectos, programas, planes ya ctividades de promoción y protección de la poblacipon LGTBI</v>
      </c>
      <c r="D7" s="52" t="str">
        <f>'Diseño de Controles'!F7</f>
        <v>Gestionar la asignación de recursos en el presupuesto de la alcaldía para atender los planes, programas, proeyctos y estrategias para la población "LGTBI"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168</v>
      </c>
      <c r="N7" s="84">
        <f>IF(M7="CON REGISTRO","15")+IF(K7="SIN REGISTRO","0")</f>
        <v>0</v>
      </c>
      <c r="O7" s="84" t="e">
        <f>IF(#REF!="COMPLETA","10")+IF(#REF!="INCOMPLETA","5")+ IF(#REF!="NO EXISTE","0")</f>
        <v>#REF!</v>
      </c>
      <c r="P7" s="84">
        <f t="shared" ref="P7:P21" si="5">F7+H7+J7+L7+N7</f>
        <v>65</v>
      </c>
      <c r="Q7" s="118" t="str">
        <f t="shared" si="4"/>
        <v>DÉBIL</v>
      </c>
      <c r="R7" s="144">
        <f t="shared" ref="R7" si="6">AVERAGE(P7:P9)</f>
        <v>52.5</v>
      </c>
      <c r="S7" s="218" t="str">
        <f>IF(R7=100,"FUERTE",IF(AND(R7&gt;=50,R7&lt;100),"MODERADO","DÉBIL"))</f>
        <v>MODERADO</v>
      </c>
      <c r="T7" s="89" t="str">
        <f>S7</f>
        <v>MODERADO</v>
      </c>
    </row>
    <row r="8" spans="1:20" ht="87" customHeight="1" x14ac:dyDescent="0.25">
      <c r="A8" s="207"/>
      <c r="B8" s="199"/>
      <c r="C8" s="52" t="str">
        <f>'Descripción del Riesgo'!E12</f>
        <v>Bajo compromiso institucional con la población LGTBI</v>
      </c>
      <c r="D8" s="52" t="str">
        <f>'Diseño de Controles'!F8</f>
        <v>Promover campañas informativas y de sensibilización institucional sobre los derechos de la población "LGTBI"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165</v>
      </c>
      <c r="L8" s="100">
        <f t="shared" si="3"/>
        <v>10</v>
      </c>
      <c r="M8" s="100" t="s">
        <v>167</v>
      </c>
      <c r="N8" s="84"/>
      <c r="O8" s="84"/>
      <c r="P8" s="128">
        <f t="shared" si="5"/>
        <v>40</v>
      </c>
      <c r="Q8" s="118" t="str">
        <f t="shared" si="4"/>
        <v>DÉBIL</v>
      </c>
      <c r="R8" s="144"/>
      <c r="S8" s="218"/>
    </row>
    <row r="9" spans="1:20" x14ac:dyDescent="0.25">
      <c r="A9" s="207"/>
      <c r="B9" s="199"/>
      <c r="C9" s="52">
        <f>'Descripción del Riesgo'!E13</f>
        <v>0</v>
      </c>
      <c r="D9" s="52">
        <f>'Diseño de Controles'!F9</f>
        <v>0</v>
      </c>
      <c r="E9" s="217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18" t="str">
        <f t="shared" si="4"/>
        <v/>
      </c>
      <c r="R9" s="144"/>
      <c r="S9" s="218"/>
    </row>
    <row r="10" spans="1:20" ht="73.5" customHeight="1" x14ac:dyDescent="0.25">
      <c r="A10" s="207">
        <v>3</v>
      </c>
      <c r="B10" s="199" t="str">
        <f>'Descripción del Riesgo'!C14</f>
        <v>Baja promoción de derechos de las minorías étnicas</v>
      </c>
      <c r="C10" s="52" t="str">
        <f>'Descripción del Riesgo'!E14</f>
        <v>Insuficiencia de recursos en el presupuesto de la alcaldía para los proyectos, programas, planes ya ctividades de promoción y protección de las minorías étnicas</v>
      </c>
      <c r="D10" s="52" t="str">
        <f>'Diseño de Controles'!F10</f>
        <v>Gestionar la asignación de recursos en el presupuesto de la alcaldía para atender los planes, programas y estrategias para las minorías étnicas y negritudes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5"/>
        <v>80</v>
      </c>
      <c r="Q10" s="118" t="str">
        <f t="shared" si="4"/>
        <v>DÉBIL</v>
      </c>
      <c r="R10" s="144">
        <f t="shared" ref="R10" si="7">AVERAGE(P10:P12)</f>
        <v>72.5</v>
      </c>
      <c r="S10" s="218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ht="71.25" x14ac:dyDescent="0.25">
      <c r="A11" s="207"/>
      <c r="B11" s="199"/>
      <c r="C11" s="52" t="str">
        <f>'Descripción del Riesgo'!E15</f>
        <v>Poca promoción de los derechos y garantías de las minotrías etnicas</v>
      </c>
      <c r="D11" s="52" t="str">
        <f>'Diseño de Controles'!F11</f>
        <v>Promover campañas informativas y de sensibilización institucional sobre los derechos y garantiías establecidas en favor de las minorías étnicas y las negritudes</v>
      </c>
      <c r="E11" s="96" t="s">
        <v>3</v>
      </c>
      <c r="F11" s="130">
        <f t="shared" ref="F11:F14" si="9">IF(E11="PREVENTIVO","25")+IF(E11="DETECTIVO","15")+IF(E11="CORRECTIVO","10")</f>
        <v>25</v>
      </c>
      <c r="G11" s="130" t="s">
        <v>160</v>
      </c>
      <c r="H11" s="130" t="str">
        <f t="shared" ref="H11:H14" si="10">IF(G11="AUTOMÁTICA","30",IF(G11="MANUAL","15",""))</f>
        <v>15</v>
      </c>
      <c r="I11" s="130" t="s">
        <v>162</v>
      </c>
      <c r="J11" s="130">
        <f t="shared" ref="J11:J14" si="11">IF(I11="DOCUMENTADO","15")+IF(I11="SIN DOCUMENTAR","0")</f>
        <v>15</v>
      </c>
      <c r="K11" s="130" t="s">
        <v>165</v>
      </c>
      <c r="L11" s="130">
        <f t="shared" ref="L11:L14" si="12">IF(K11="CONTINUA","15")+IF(K11="ALEATORIA","10")</f>
        <v>10</v>
      </c>
      <c r="M11" s="130" t="s">
        <v>167</v>
      </c>
      <c r="N11" s="84"/>
      <c r="O11" s="84"/>
      <c r="P11" s="128">
        <f t="shared" si="5"/>
        <v>65</v>
      </c>
      <c r="Q11" s="118" t="str">
        <f t="shared" si="4"/>
        <v>DÉBIL</v>
      </c>
      <c r="R11" s="144"/>
      <c r="S11" s="218"/>
    </row>
    <row r="12" spans="1:20" x14ac:dyDescent="0.25">
      <c r="A12" s="207"/>
      <c r="B12" s="199"/>
      <c r="C12" s="52">
        <f>'Descripción del Riesgo'!E16</f>
        <v>0</v>
      </c>
      <c r="D12" s="52">
        <f>'Diseño de Controles'!F12</f>
        <v>0</v>
      </c>
      <c r="E12" s="217"/>
      <c r="F12" s="130"/>
      <c r="G12" s="130"/>
      <c r="H12" s="130"/>
      <c r="I12" s="130"/>
      <c r="J12" s="130"/>
      <c r="K12" s="130"/>
      <c r="L12" s="130"/>
      <c r="M12" s="130"/>
      <c r="N12" s="84"/>
      <c r="O12" s="84"/>
      <c r="P12" s="84"/>
      <c r="Q12" s="118" t="str">
        <f t="shared" si="4"/>
        <v/>
      </c>
      <c r="R12" s="144"/>
      <c r="S12" s="218"/>
    </row>
    <row r="13" spans="1:20" ht="71.25" customHeight="1" x14ac:dyDescent="0.25">
      <c r="A13" s="207">
        <v>4</v>
      </c>
      <c r="B13" s="199" t="str">
        <f>'Descripción del Riesgo'!C17</f>
        <v>Desatención de población en situación de discapacidad</v>
      </c>
      <c r="C13" s="52" t="str">
        <f>'Descripción del Riesgo'!E17</f>
        <v>Ausencia de una política institucional sobre la materia</v>
      </c>
      <c r="D13" s="52" t="str">
        <f>'Diseño de Controles'!F13</f>
        <v>Gestiopnar el diseño de una política institucional para la población en situación de discapacidad</v>
      </c>
      <c r="E13" s="96" t="s">
        <v>3</v>
      </c>
      <c r="F13" s="130">
        <f t="shared" si="9"/>
        <v>25</v>
      </c>
      <c r="G13" s="130" t="s">
        <v>160</v>
      </c>
      <c r="H13" s="130" t="str">
        <f t="shared" si="10"/>
        <v>15</v>
      </c>
      <c r="I13" s="130" t="s">
        <v>162</v>
      </c>
      <c r="J13" s="130">
        <f t="shared" si="11"/>
        <v>15</v>
      </c>
      <c r="K13" s="130" t="s">
        <v>165</v>
      </c>
      <c r="L13" s="130">
        <f t="shared" si="12"/>
        <v>10</v>
      </c>
      <c r="M13" s="130" t="s">
        <v>167</v>
      </c>
      <c r="N13" s="84">
        <f t="shared" ref="N13:N21" si="13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5"/>
        <v>80</v>
      </c>
      <c r="Q13" s="118" t="str">
        <f t="shared" si="4"/>
        <v>DÉBIL</v>
      </c>
      <c r="R13" s="144">
        <f t="shared" ref="R13" si="14">AVERAGE(P13:P15)</f>
        <v>80</v>
      </c>
      <c r="S13" s="218" t="str">
        <f>IF(R13=100,"FUERTE",IF(AND(R13&gt;=50,R13&lt;100),"MODERADO","DÉBIL"))</f>
        <v>MODERADO</v>
      </c>
      <c r="T13" s="89" t="str">
        <f t="shared" ref="T13" si="15">S13</f>
        <v>MODERADO</v>
      </c>
    </row>
    <row r="14" spans="1:20" ht="85.5" customHeight="1" x14ac:dyDescent="0.25">
      <c r="A14" s="207"/>
      <c r="B14" s="199"/>
      <c r="C14" s="52" t="str">
        <f>'Descripción del Riesgo'!E18</f>
        <v>Insuficiencia de recursos en el presupuesto de la alcaldía para proyectos, planes, programas y actividades para la población en situación de discapacidad</v>
      </c>
      <c r="D14" s="52" t="str">
        <f>'Diseño de Controles'!F14</f>
        <v>Gestionar la asignación de recursos en el presupuesto de la alcaldía para atender los planes, programas y estrategias para la población en situación de discapacidad</v>
      </c>
      <c r="E14" s="96" t="s">
        <v>3</v>
      </c>
      <c r="F14" s="130">
        <f t="shared" si="9"/>
        <v>25</v>
      </c>
      <c r="G14" s="130" t="s">
        <v>160</v>
      </c>
      <c r="H14" s="130" t="str">
        <f t="shared" si="10"/>
        <v>15</v>
      </c>
      <c r="I14" s="130" t="s">
        <v>162</v>
      </c>
      <c r="J14" s="130">
        <f t="shared" si="11"/>
        <v>15</v>
      </c>
      <c r="K14" s="130" t="s">
        <v>165</v>
      </c>
      <c r="L14" s="130">
        <f t="shared" si="12"/>
        <v>10</v>
      </c>
      <c r="M14" s="130" t="s">
        <v>167</v>
      </c>
      <c r="N14" s="84">
        <f t="shared" si="13"/>
        <v>15</v>
      </c>
      <c r="O14" s="84" t="e">
        <f>IF(#REF!="COMPLETA","10")+IF(#REF!="INCOMPLETA","5")+ IF(#REF!="NO EXISTE","0")</f>
        <v>#REF!</v>
      </c>
      <c r="P14" s="97">
        <f t="shared" si="5"/>
        <v>80</v>
      </c>
      <c r="Q14" s="118" t="str">
        <f t="shared" si="4"/>
        <v>DÉBIL</v>
      </c>
      <c r="R14" s="144"/>
      <c r="S14" s="218"/>
    </row>
    <row r="15" spans="1:20" x14ac:dyDescent="0.25">
      <c r="A15" s="207"/>
      <c r="B15" s="199"/>
      <c r="C15" s="52">
        <f>'Descripción del Riesgo'!E19</f>
        <v>0</v>
      </c>
      <c r="D15" s="52">
        <f>'Diseño de Controles'!F15</f>
        <v>0</v>
      </c>
      <c r="E15" s="217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6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18" t="str">
        <f t="shared" si="4"/>
        <v/>
      </c>
      <c r="R15" s="144"/>
      <c r="S15" s="218"/>
    </row>
    <row r="16" spans="1:20" ht="36" customHeight="1" x14ac:dyDescent="0.25">
      <c r="A16" s="207">
        <v>5</v>
      </c>
      <c r="B16" s="199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17"/>
      <c r="F16" s="84">
        <f t="shared" ref="F16:F21" si="17">IF(E16="PREVENTIVO","25")+IF(E16="DETECTIVO","15")+IF(E16="CORRECTIVO","10")</f>
        <v>0</v>
      </c>
      <c r="G16" s="84"/>
      <c r="H16" s="84" t="str">
        <f t="shared" ref="H16:H21" si="18">IF(G16="AUTOMÁTICA","30",IF(G16="MANUAL","15",""))</f>
        <v/>
      </c>
      <c r="I16" s="84"/>
      <c r="J16" s="84">
        <f t="shared" ref="J16:J21" si="19">IF(I16="DOCUMENTADO","15")+IF(I16="SIN DOCUMENTAR","0")</f>
        <v>0</v>
      </c>
      <c r="K16" s="84"/>
      <c r="L16" s="84">
        <f t="shared" ref="L16:L21" si="20">IF(K16="CONTINUA","15")+IF(K16="ALEATORIA","10")</f>
        <v>0</v>
      </c>
      <c r="M16" s="84"/>
      <c r="N16" s="84">
        <f t="shared" si="13"/>
        <v>0</v>
      </c>
      <c r="O16" s="84" t="e">
        <f>IF(#REF!="COMPLETA","10")+IF(#REF!="INCOMPLETA","5")+ IF(#REF!="NO EXISTE","0")</f>
        <v>#REF!</v>
      </c>
      <c r="P16" s="97"/>
      <c r="Q16" s="118" t="str">
        <f t="shared" si="4"/>
        <v/>
      </c>
      <c r="R16" s="144" t="e">
        <f t="shared" ref="R16" si="21">AVERAGE(P16:P18)</f>
        <v>#DIV/0!</v>
      </c>
      <c r="S16" s="211"/>
      <c r="T16" s="89">
        <f t="shared" ref="T16" si="22">S16</f>
        <v>0</v>
      </c>
    </row>
    <row r="17" spans="1:20" ht="39" customHeight="1" x14ac:dyDescent="0.25">
      <c r="A17" s="207"/>
      <c r="B17" s="199"/>
      <c r="C17" s="52">
        <f>'Descripción del Riesgo'!E21</f>
        <v>0</v>
      </c>
      <c r="D17" s="52">
        <f>'Diseño de Controles'!F17</f>
        <v>0</v>
      </c>
      <c r="E17" s="217"/>
      <c r="F17" s="84">
        <f t="shared" si="17"/>
        <v>0</v>
      </c>
      <c r="G17" s="84"/>
      <c r="H17" s="84" t="str">
        <f t="shared" si="18"/>
        <v/>
      </c>
      <c r="I17" s="84"/>
      <c r="J17" s="84">
        <f t="shared" si="19"/>
        <v>0</v>
      </c>
      <c r="K17" s="84"/>
      <c r="L17" s="84">
        <f t="shared" si="20"/>
        <v>0</v>
      </c>
      <c r="M17" s="84"/>
      <c r="N17" s="84">
        <f t="shared" si="13"/>
        <v>0</v>
      </c>
      <c r="O17" s="84" t="e">
        <f>IF(#REF!="COMPLETA","10")+IF(#REF!="INCOMPLETA","5")+ IF(#REF!="NO EXISTE","0")</f>
        <v>#REF!</v>
      </c>
      <c r="P17" s="97"/>
      <c r="Q17" s="118" t="str">
        <f t="shared" si="4"/>
        <v/>
      </c>
      <c r="R17" s="144"/>
      <c r="S17" s="211"/>
    </row>
    <row r="18" spans="1:20" x14ac:dyDescent="0.25">
      <c r="A18" s="207"/>
      <c r="B18" s="199"/>
      <c r="C18" s="52">
        <f>'Descripción del Riesgo'!E22</f>
        <v>0</v>
      </c>
      <c r="D18" s="52">
        <f>'Diseño de Controles'!F18</f>
        <v>0</v>
      </c>
      <c r="E18" s="217"/>
      <c r="F18" s="84">
        <f t="shared" si="17"/>
        <v>0</v>
      </c>
      <c r="G18" s="84"/>
      <c r="H18" s="84" t="str">
        <f t="shared" si="18"/>
        <v/>
      </c>
      <c r="I18" s="84"/>
      <c r="J18" s="84">
        <f t="shared" si="19"/>
        <v>0</v>
      </c>
      <c r="K18" s="84"/>
      <c r="L18" s="84">
        <f t="shared" si="20"/>
        <v>0</v>
      </c>
      <c r="M18" s="84"/>
      <c r="N18" s="84">
        <f t="shared" si="13"/>
        <v>0</v>
      </c>
      <c r="O18" s="84" t="e">
        <f>IF(#REF!="COMPLETA","10")+IF(#REF!="INCOMPLETA","5")+ IF(#REF!="NO EXISTE","0")</f>
        <v>#REF!</v>
      </c>
      <c r="P18" s="97"/>
      <c r="Q18" s="118" t="str">
        <f t="shared" si="4"/>
        <v/>
      </c>
      <c r="R18" s="144"/>
      <c r="S18" s="211"/>
    </row>
    <row r="19" spans="1:20" ht="34.5" customHeight="1" x14ac:dyDescent="0.25">
      <c r="A19" s="207">
        <v>6</v>
      </c>
      <c r="B19" s="199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17"/>
      <c r="F19" s="84">
        <f t="shared" si="17"/>
        <v>0</v>
      </c>
      <c r="G19" s="84"/>
      <c r="H19" s="84" t="str">
        <f t="shared" si="18"/>
        <v/>
      </c>
      <c r="I19" s="84"/>
      <c r="J19" s="84">
        <f t="shared" si="19"/>
        <v>0</v>
      </c>
      <c r="K19" s="84"/>
      <c r="L19" s="84">
        <f t="shared" si="20"/>
        <v>0</v>
      </c>
      <c r="M19" s="84"/>
      <c r="N19" s="84">
        <f t="shared" si="13"/>
        <v>0</v>
      </c>
      <c r="O19" s="84" t="e">
        <f>IF(#REF!="COMPLETA","10")+IF(#REF!="INCOMPLETA","5")+ IF(#REF!="NO EXISTE","0")</f>
        <v>#REF!</v>
      </c>
      <c r="P19" s="97"/>
      <c r="Q19" s="118" t="str">
        <f t="shared" si="4"/>
        <v/>
      </c>
      <c r="R19" s="144" t="e">
        <f t="shared" ref="R19" si="23">AVERAGE(P19:P21)</f>
        <v>#DIV/0!</v>
      </c>
      <c r="S19" s="211"/>
      <c r="T19" s="89">
        <f t="shared" ref="T19" si="24">S19</f>
        <v>0</v>
      </c>
    </row>
    <row r="20" spans="1:20" ht="44.25" customHeight="1" x14ac:dyDescent="0.25">
      <c r="A20" s="207"/>
      <c r="B20" s="199"/>
      <c r="C20" s="52">
        <f>'Descripción del Riesgo'!E24</f>
        <v>0</v>
      </c>
      <c r="D20" s="52">
        <f>'Diseño de Controles'!F20</f>
        <v>0</v>
      </c>
      <c r="E20" s="217"/>
      <c r="F20" s="84">
        <f t="shared" si="17"/>
        <v>0</v>
      </c>
      <c r="G20" s="84"/>
      <c r="H20" s="84" t="str">
        <f t="shared" si="18"/>
        <v/>
      </c>
      <c r="I20" s="84"/>
      <c r="J20" s="84">
        <f t="shared" si="19"/>
        <v>0</v>
      </c>
      <c r="K20" s="84"/>
      <c r="L20" s="84">
        <f t="shared" si="20"/>
        <v>0</v>
      </c>
      <c r="M20" s="84"/>
      <c r="N20" s="84">
        <f t="shared" si="13"/>
        <v>0</v>
      </c>
      <c r="O20" s="84" t="e">
        <f>IF(#REF!="COMPLETA","10")+IF(#REF!="INCOMPLETA","5")+ IF(#REF!="NO EXISTE","0")</f>
        <v>#REF!</v>
      </c>
      <c r="P20" s="97"/>
      <c r="Q20" s="118" t="str">
        <f t="shared" si="4"/>
        <v/>
      </c>
      <c r="R20" s="144"/>
      <c r="S20" s="211"/>
    </row>
    <row r="21" spans="1:20" x14ac:dyDescent="0.25">
      <c r="A21" s="207"/>
      <c r="B21" s="199"/>
      <c r="C21" s="52">
        <f>'Descripción del Riesgo'!E25</f>
        <v>0</v>
      </c>
      <c r="D21" s="52">
        <f>'Diseño de Controles'!F21</f>
        <v>0</v>
      </c>
      <c r="E21" s="217"/>
      <c r="F21" s="84">
        <f t="shared" si="17"/>
        <v>0</v>
      </c>
      <c r="G21" s="84"/>
      <c r="H21" s="84" t="str">
        <f t="shared" si="18"/>
        <v/>
      </c>
      <c r="I21" s="84"/>
      <c r="J21" s="84">
        <f t="shared" si="19"/>
        <v>0</v>
      </c>
      <c r="K21" s="84"/>
      <c r="L21" s="84">
        <f t="shared" si="20"/>
        <v>0</v>
      </c>
      <c r="M21" s="84"/>
      <c r="N21" s="84">
        <f t="shared" si="13"/>
        <v>0</v>
      </c>
      <c r="O21" s="84" t="e">
        <f>IF(#REF!="COMPLETA","10")+IF(#REF!="INCOMPLETA","5")+ IF(#REF!="NO EXISTE","0")</f>
        <v>#REF!</v>
      </c>
      <c r="P21" s="97"/>
      <c r="Q21" s="118" t="str">
        <f t="shared" si="4"/>
        <v/>
      </c>
      <c r="R21" s="144"/>
      <c r="S21" s="211"/>
    </row>
  </sheetData>
  <sheetProtection algorithmName="SHA-512" hashValue="gMnwJB5taWj1d7BhuE3KtmXBpyfRMWOcdCjycABNeH3XnN6U8dw4OryCwDpsZPNyXyFRwCa1xbGigZ63LIuacQ==" saltValue="fvTeT/Dvt9RYp3nVzlyRnA==" spinCount="100000" sheet="1" objects="1" scenarios="1"/>
  <mergeCells count="32"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6FBDA4-3646-4A94-AA5E-B08BB345C837}"/>
</file>

<file path=customXml/itemProps2.xml><?xml version="1.0" encoding="utf-8"?>
<ds:datastoreItem xmlns:ds="http://schemas.openxmlformats.org/officeDocument/2006/customXml" ds:itemID="{6F8A801D-7F50-4431-B355-F08243F945FD}"/>
</file>

<file path=customXml/itemProps3.xml><?xml version="1.0" encoding="utf-8"?>
<ds:datastoreItem xmlns:ds="http://schemas.openxmlformats.org/officeDocument/2006/customXml" ds:itemID="{C75234C0-4626-4D5B-8325-A4A1D8BC148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2023-04-12T03:43:45Z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