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Users\c340\Desktop\BK-PCANTI\disco D\Backup\LABORALES 2023\MAGDALENA\CIÉNAGA\Ejecucion Ciénaga 2023 Anticorrupción\RIESGOS de gestión Ciénaga 2023\"/>
    </mc:Choice>
  </mc:AlternateContent>
  <xr:revisionPtr revIDLastSave="0" documentId="13_ncr:1_{4E5680F3-92E2-445F-A71B-FD78DC19FD66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Mapa_de_Riesgo" sheetId="1" r:id="rId1"/>
    <sheet name="Descripción del Riesgo" sheetId="13" r:id="rId2"/>
    <sheet name="Probabilidad" sheetId="19" r:id="rId3"/>
    <sheet name="Hoja2" sheetId="38" state="hidden" r:id="rId4"/>
    <sheet name="Mapa de Calor" sheetId="21" r:id="rId5"/>
    <sheet name="Diseño de Controles" sheetId="32" r:id="rId6"/>
    <sheet name="Determinación del Impacto" sheetId="22" state="hidden" r:id="rId7"/>
    <sheet name="talento2023" sheetId="33" r:id="rId8"/>
    <sheet name="NO TOCAR" sheetId="3" state="hidden" r:id="rId9"/>
    <sheet name="NO TOCAR2" sheetId="24" state="hidden" r:id="rId10"/>
  </sheets>
  <definedNames>
    <definedName name="_xlnm.Print_Titles" localSheetId="0">Mapa_de_Riesgo!$13:$16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" i="32" l="1"/>
  <c r="F16" i="33"/>
  <c r="H16" i="33"/>
  <c r="J16" i="33"/>
  <c r="L16" i="33"/>
  <c r="F17" i="33"/>
  <c r="H17" i="33"/>
  <c r="J17" i="33"/>
  <c r="L17" i="33"/>
  <c r="C15" i="32"/>
  <c r="C16" i="32"/>
  <c r="C17" i="32"/>
  <c r="C18" i="32"/>
  <c r="C19" i="32"/>
  <c r="C20" i="32"/>
  <c r="C21" i="32"/>
  <c r="F13" i="33"/>
  <c r="H13" i="33"/>
  <c r="J13" i="33"/>
  <c r="L13" i="33"/>
  <c r="F14" i="33"/>
  <c r="H14" i="33"/>
  <c r="J14" i="33"/>
  <c r="L14" i="33"/>
  <c r="P6" i="33"/>
  <c r="F8" i="33"/>
  <c r="H8" i="33"/>
  <c r="J8" i="33"/>
  <c r="L8" i="33"/>
  <c r="P8" i="33" s="1"/>
  <c r="D15" i="19"/>
  <c r="F11" i="33"/>
  <c r="H11" i="33"/>
  <c r="J11" i="33"/>
  <c r="L11" i="33"/>
  <c r="P11" i="33" s="1"/>
  <c r="B16" i="32"/>
  <c r="B19" i="32"/>
  <c r="C5" i="32"/>
  <c r="C6" i="32"/>
  <c r="C7" i="32"/>
  <c r="C8" i="32"/>
  <c r="C9" i="32"/>
  <c r="C10" i="32"/>
  <c r="C12" i="32"/>
  <c r="C13" i="32"/>
  <c r="C14" i="32"/>
  <c r="C4" i="32"/>
  <c r="B7" i="32"/>
  <c r="B10" i="32"/>
  <c r="B13" i="32"/>
  <c r="B4" i="32"/>
  <c r="D20" i="1"/>
  <c r="F5" i="33"/>
  <c r="H5" i="33"/>
  <c r="J5" i="33"/>
  <c r="L5" i="33"/>
  <c r="P5" i="33" s="1"/>
  <c r="F7" i="33"/>
  <c r="H7" i="33"/>
  <c r="J7" i="33"/>
  <c r="L7" i="33"/>
  <c r="F10" i="33"/>
  <c r="H10" i="33"/>
  <c r="J10" i="33"/>
  <c r="L10" i="33"/>
  <c r="H32" i="1"/>
  <c r="H29" i="1"/>
  <c r="H26" i="1"/>
  <c r="H23" i="1"/>
  <c r="H20" i="1"/>
  <c r="P14" i="33" l="1"/>
  <c r="P13" i="33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L18" i="1"/>
  <c r="L19" i="1"/>
  <c r="L20" i="1"/>
  <c r="U20" i="1" s="1"/>
  <c r="L21" i="1"/>
  <c r="L22" i="1"/>
  <c r="L23" i="1"/>
  <c r="L24" i="1"/>
  <c r="L25" i="1"/>
  <c r="L26" i="1"/>
  <c r="U26" i="1" s="1"/>
  <c r="L27" i="1"/>
  <c r="L28" i="1"/>
  <c r="L29" i="1"/>
  <c r="U29" i="1" s="1"/>
  <c r="L30" i="1"/>
  <c r="L31" i="1"/>
  <c r="L32" i="1"/>
  <c r="L33" i="1"/>
  <c r="L34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E32" i="1"/>
  <c r="E29" i="1"/>
  <c r="E26" i="1"/>
  <c r="E23" i="1"/>
  <c r="E20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X12" i="1"/>
  <c r="O10" i="33"/>
  <c r="N10" i="33"/>
  <c r="O7" i="33"/>
  <c r="N7" i="33"/>
  <c r="O15" i="33"/>
  <c r="N15" i="33"/>
  <c r="D5" i="33"/>
  <c r="D6" i="33"/>
  <c r="D7" i="33"/>
  <c r="D8" i="33"/>
  <c r="D9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C5" i="33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D12" i="19"/>
  <c r="D13" i="19"/>
  <c r="D14" i="19"/>
  <c r="Q15" i="33" l="1"/>
  <c r="P7" i="33"/>
  <c r="Q7" i="33" s="1"/>
  <c r="Q12" i="33"/>
  <c r="Q8" i="33"/>
  <c r="P10" i="33"/>
  <c r="Q10" i="33" s="1"/>
  <c r="Q5" i="33"/>
  <c r="Q9" i="33"/>
  <c r="Q11" i="33"/>
  <c r="U23" i="1"/>
  <c r="N16" i="33"/>
  <c r="N17" i="33"/>
  <c r="N18" i="33"/>
  <c r="N19" i="33"/>
  <c r="N20" i="33"/>
  <c r="N21" i="33"/>
  <c r="L19" i="33"/>
  <c r="L20" i="33"/>
  <c r="L21" i="33"/>
  <c r="N4" i="33"/>
  <c r="L4" i="33"/>
  <c r="J19" i="33"/>
  <c r="J20" i="33"/>
  <c r="J21" i="33"/>
  <c r="J4" i="33"/>
  <c r="H19" i="33"/>
  <c r="H20" i="33"/>
  <c r="H21" i="33"/>
  <c r="H4" i="33"/>
  <c r="H17" i="1"/>
  <c r="D15" i="21"/>
  <c r="P17" i="1" l="1"/>
  <c r="D4" i="33" l="1"/>
  <c r="E17" i="1"/>
  <c r="D11" i="19"/>
  <c r="F17" i="1" s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17" i="1"/>
  <c r="N17" i="1"/>
  <c r="M17" i="1"/>
  <c r="L17" i="1"/>
  <c r="U17" i="1" s="1"/>
  <c r="K17" i="1"/>
  <c r="Q6" i="33"/>
  <c r="F19" i="33"/>
  <c r="F20" i="33"/>
  <c r="F21" i="33"/>
  <c r="F4" i="33"/>
  <c r="P4" i="33" s="1"/>
  <c r="B16" i="19"/>
  <c r="B15" i="19"/>
  <c r="B14" i="19"/>
  <c r="B13" i="19"/>
  <c r="B12" i="19"/>
  <c r="Q20" i="33" l="1"/>
  <c r="P16" i="33"/>
  <c r="Q16" i="33" s="1"/>
  <c r="P17" i="33"/>
  <c r="Q17" i="33" s="1"/>
  <c r="Q19" i="33"/>
  <c r="Q14" i="33"/>
  <c r="Q21" i="33"/>
  <c r="Q18" i="33"/>
  <c r="Q13" i="33"/>
  <c r="T17" i="1"/>
  <c r="V17" i="1" s="1"/>
  <c r="I17" i="1"/>
  <c r="G17" i="1"/>
  <c r="D23" i="1" l="1"/>
  <c r="D26" i="1"/>
  <c r="D29" i="1"/>
  <c r="D32" i="1"/>
  <c r="D17" i="1"/>
  <c r="C17" i="1"/>
  <c r="B20" i="1"/>
  <c r="B23" i="1"/>
  <c r="B26" i="1"/>
  <c r="B29" i="1"/>
  <c r="B32" i="1"/>
  <c r="B17" i="1"/>
  <c r="O16" i="33"/>
  <c r="O17" i="33"/>
  <c r="O18" i="33"/>
  <c r="O19" i="33"/>
  <c r="O20" i="33"/>
  <c r="O21" i="33"/>
  <c r="O4" i="33"/>
  <c r="B7" i="33" l="1"/>
  <c r="B10" i="33"/>
  <c r="B13" i="33"/>
  <c r="B16" i="33"/>
  <c r="B19" i="33"/>
  <c r="B4" i="33"/>
  <c r="B11" i="19"/>
  <c r="J17" i="1" l="1"/>
  <c r="C4" i="33" l="1"/>
  <c r="L10" i="21"/>
  <c r="J10" i="21"/>
  <c r="J8" i="21"/>
  <c r="F32" i="1"/>
  <c r="F29" i="1"/>
  <c r="F26" i="1"/>
  <c r="F23" i="1"/>
  <c r="F20" i="1"/>
  <c r="G20" i="1" l="1"/>
  <c r="G32" i="1"/>
  <c r="G29" i="1"/>
  <c r="G23" i="1"/>
  <c r="G26" i="1"/>
  <c r="I29" i="1"/>
  <c r="I20" i="1"/>
  <c r="I32" i="1"/>
  <c r="I23" i="1"/>
  <c r="I26" i="1"/>
  <c r="Q4" i="33"/>
  <c r="R4" i="33"/>
  <c r="S4" i="33" s="1"/>
  <c r="R19" i="33"/>
  <c r="R13" i="33"/>
  <c r="S19" i="33" l="1"/>
  <c r="T19" i="33" s="1"/>
  <c r="S13" i="33"/>
  <c r="T13" i="33" s="1"/>
  <c r="T26" i="1" s="1"/>
  <c r="V26" i="1" s="1"/>
  <c r="R10" i="33"/>
  <c r="R7" i="33"/>
  <c r="R16" i="33"/>
  <c r="S10" i="33" l="1"/>
  <c r="T10" i="33" s="1"/>
  <c r="T23" i="1" s="1"/>
  <c r="V23" i="1" s="1"/>
  <c r="S7" i="33"/>
  <c r="T7" i="33" s="1"/>
  <c r="T20" i="1" s="1"/>
  <c r="V20" i="1" s="1"/>
  <c r="T16" i="33"/>
  <c r="T29" i="1" s="1"/>
  <c r="V29" i="1" s="1"/>
</calcChain>
</file>

<file path=xl/sharedStrings.xml><?xml version="1.0" encoding="utf-8"?>
<sst xmlns="http://schemas.openxmlformats.org/spreadsheetml/2006/main" count="448" uniqueCount="251">
  <si>
    <t>Riesgo</t>
  </si>
  <si>
    <t>No</t>
  </si>
  <si>
    <t>Descripción</t>
  </si>
  <si>
    <t>Preventivo</t>
  </si>
  <si>
    <t>Correctivo</t>
  </si>
  <si>
    <t>SI</t>
  </si>
  <si>
    <t>NO</t>
  </si>
  <si>
    <t>IDENTIFICACIÓN DEL RIESGO</t>
  </si>
  <si>
    <t>Consecuencias</t>
  </si>
  <si>
    <t>Riesgo Inherente</t>
  </si>
  <si>
    <t>Probabilidad</t>
  </si>
  <si>
    <t>Impacto</t>
  </si>
  <si>
    <t>Zona del Riesgo</t>
  </si>
  <si>
    <t>Controles</t>
  </si>
  <si>
    <t>Si</t>
  </si>
  <si>
    <t>Puntaje</t>
  </si>
  <si>
    <t>Moderado</t>
  </si>
  <si>
    <t>Mayor</t>
  </si>
  <si>
    <t>PROBABILIDAD</t>
  </si>
  <si>
    <t>Calificación de controles</t>
  </si>
  <si>
    <t>Calificación</t>
  </si>
  <si>
    <t>Causas</t>
  </si>
  <si>
    <t>Responsable</t>
  </si>
  <si>
    <t>RIESGO</t>
  </si>
  <si>
    <t>Descriptor</t>
  </si>
  <si>
    <t>Frecuencia</t>
  </si>
  <si>
    <t>Nivel</t>
  </si>
  <si>
    <t>PROCESO</t>
  </si>
  <si>
    <t>Tipo de Riesgo</t>
  </si>
  <si>
    <t>De Gestión</t>
  </si>
  <si>
    <t>Tipo de Control</t>
  </si>
  <si>
    <t>Menor</t>
  </si>
  <si>
    <t xml:space="preserve">Resultados de la calificación del Riesgo </t>
  </si>
  <si>
    <t xml:space="preserve">Zonas de Riesgo </t>
  </si>
  <si>
    <t>MODERADO</t>
  </si>
  <si>
    <t>Pérdida de cobertura en la prestación de los servicios de la entidad ≥10%.</t>
  </si>
  <si>
    <t>Pago de indemnizaciones a terceros por acciones legales que pueden afectar el presupuesto total de la entidad en un valor ≥5%</t>
  </si>
  <si>
    <t>Pago de sanciones económicas por incumplimiento en la normatividad aplicable ante un ente regulador, las cuales afectan en un valor ≥5% del presupuesto general de la entidad.</t>
  </si>
  <si>
    <t>CATASTRÓFICO</t>
  </si>
  <si>
    <t>Pérdida de cobertura en la prestación de los servicios de la entidad ≥50%.</t>
  </si>
  <si>
    <t>Pago de indemnizaciones a terceros por acciones legales que pueden afectar el presupuesto total de la entidad en un valor ≥50%</t>
  </si>
  <si>
    <t>Pago de sanciones económicas por incumplimiento en la normatividad aplicable ante un ente regulador, las cuales afectan en un valor ≥50% del presupuesto general de la entidad.</t>
  </si>
  <si>
    <t>MAYOR</t>
  </si>
  <si>
    <t>Pérdida de cobertura en la prestación de los servicios de la entidad ≥20%.</t>
  </si>
  <si>
    <t>Pago de indemnizaciones a terceros por acciones legales que pueden afectar el presupuesto total de la entidad en un valor ≥20%</t>
  </si>
  <si>
    <t>Pago de sanciones económicas por incumplimiento en la normatividad aplicable ante un ente regulador, las cuales afectan en un valor ≥20% del presupuesto general de la entidad.</t>
  </si>
  <si>
    <t>Pérdida de cobertura en la prestación de los servicios de la entidad ≤5%.</t>
  </si>
  <si>
    <t>Pago de indemnizaciones a terceros por acciones legales que pueden afectar el presupuesto total de la entidad en un valor ≤1%</t>
  </si>
  <si>
    <t>Pago de sanciones económicas por incumplimiento en la normatividad aplicable ante un ente regulador, las cuales afectan en un valor ≤1%del presupuesto general de la entidad.</t>
  </si>
  <si>
    <t>MENOR</t>
  </si>
  <si>
    <t>Impacto que afecte la ejecución presupuestal en un valor ≤0,5%</t>
  </si>
  <si>
    <t>Pérdida de cobertura en la prestación de los servicios de la entidad ≤1%.</t>
  </si>
  <si>
    <t>Pago de indemnizaciones a terceros por acciones legales que pueden afectar el presupuesto total de la entidad en un valor ≤0,5%</t>
  </si>
  <si>
    <t>Pago de sanciones económicas por incumplimiento en la normatividad aplicable ante un ente regulador, las cuales afectan en un valor ≤0,5%del presupuesto general de la entidad.</t>
  </si>
  <si>
    <t>INSIGNIFICANTE</t>
  </si>
  <si>
    <t>Intervención por parte de un ente de control u otro ente regulador.</t>
  </si>
  <si>
    <t>Interrupción de las operaciones de la entidad por más de cinco (5) días.</t>
  </si>
  <si>
    <t>Incumplimiento en las metas y objetivos institucionales afectando de forma grave la ejecución presupuestal.</t>
  </si>
  <si>
    <t>Imagen institucional afectada en el orden nacional o regional por actos o hechos de corrupción comprobados.</t>
  </si>
  <si>
    <t>Interrupción de las operaciones de la entidad por más de dos (2) días.</t>
  </si>
  <si>
    <t>Pérdida de Información crítica que puede ser recuperada de forma parcial o incompleta.</t>
  </si>
  <si>
    <t>Sanción por parte del ente de control u otro ente regulador.</t>
  </si>
  <si>
    <t>Incumplimiento en las metas y objetivos institucionales afectando el cumplimiento en las metas de gobierno.</t>
  </si>
  <si>
    <t>Imagen institucional afectada en el orden nacional o regional por incumplimientos en la prestación del servicio a los usuarios o ciudadanos.</t>
  </si>
  <si>
    <t>Interrupción de las operaciones de la Entidad por un (1) día.</t>
  </si>
  <si>
    <t>Reclamaciones o quejas de los usuarios que podrían implicar una denuncia ante los entes reguladores o una demanda de largo alcance para la entidad.</t>
  </si>
  <si>
    <t>Inoportunidad en la Información ocasionando retrasos en la atención a los usuarios.</t>
  </si>
  <si>
    <t>Reproceso de actividades y aumento de carga operativa.</t>
  </si>
  <si>
    <t>Imagen institucional afectada en el orden nacional o regional por retrasos en la prestación del servicio a los usuarios o ciudadanos.</t>
  </si>
  <si>
    <t>Interrupción de las operaciones de la Entidad por algunas horas.</t>
  </si>
  <si>
    <t>Reclamaciones o quejas de los usuarios que implican Investigaciones internas disciplinarias.</t>
  </si>
  <si>
    <t>Imagen institucional afectada localmente por retrasos en la prestación del servicio a los usuarios o ciudadanos.</t>
  </si>
  <si>
    <t>No hay Interrupción de las operaciones de la entidad.</t>
  </si>
  <si>
    <t>No se generan sanciones económicas o administrativas.</t>
  </si>
  <si>
    <t>No se afecta la Imagen institucional de forma significativa.</t>
  </si>
  <si>
    <t>Se afecta la ejecución presupuestal en un valor ≥50%</t>
  </si>
  <si>
    <t>Se afecta la ejecución presupuestal en un valor ≥20%</t>
  </si>
  <si>
    <t>Se afecta la ejecución presupuestal en un valor ≥5%</t>
  </si>
  <si>
    <t>Se afecta la ejecución presupuestal en un valor ≤1%</t>
  </si>
  <si>
    <t>Genera investigaciones penales, fiscales o disciplinarias.</t>
  </si>
  <si>
    <t>CRITERIO CUANTITATIVO</t>
  </si>
  <si>
    <t>CRITERIO CUALITATIVO</t>
  </si>
  <si>
    <t>NIVELES</t>
  </si>
  <si>
    <t>impacto</t>
  </si>
  <si>
    <t>probabilidad</t>
  </si>
  <si>
    <t xml:space="preserve">
Zona Alta</t>
  </si>
  <si>
    <t>Zona Moderada</t>
  </si>
  <si>
    <t>Zona Baja</t>
  </si>
  <si>
    <t xml:space="preserve"> Zona Alta</t>
  </si>
  <si>
    <t>Zona Extrema</t>
  </si>
  <si>
    <t>Zona Alta</t>
  </si>
  <si>
    <t>De Corrupción</t>
  </si>
  <si>
    <t>Pérdida de Información crítica para la entidad que no se puede recuperar.</t>
  </si>
  <si>
    <t>Fórmula</t>
  </si>
  <si>
    <t>Riesgos</t>
  </si>
  <si>
    <t>Periodicidad</t>
  </si>
  <si>
    <t>Asignado</t>
  </si>
  <si>
    <t>No asignado</t>
  </si>
  <si>
    <t>Adecuado</t>
  </si>
  <si>
    <t>Inadecuado</t>
  </si>
  <si>
    <t>Oportuna</t>
  </si>
  <si>
    <t>Inoportuna</t>
  </si>
  <si>
    <t>Propósito</t>
  </si>
  <si>
    <t>No es un control</t>
  </si>
  <si>
    <t>Actividad de control</t>
  </si>
  <si>
    <t>Confiable</t>
  </si>
  <si>
    <t>No confiable</t>
  </si>
  <si>
    <t>Observaciones o desviaciones</t>
  </si>
  <si>
    <t>Completa</t>
  </si>
  <si>
    <t>Se investigan y resuelven oportunamente</t>
  </si>
  <si>
    <t>No se investigan y resuelven oportunamente</t>
  </si>
  <si>
    <t>Evidencia de la ejecución</t>
  </si>
  <si>
    <t>Detectar</t>
  </si>
  <si>
    <t>Prevenir</t>
  </si>
  <si>
    <t>Incompleta</t>
  </si>
  <si>
    <t>No existe</t>
  </si>
  <si>
    <t>Peso Evaluación</t>
  </si>
  <si>
    <t>Rango de Calificación</t>
  </si>
  <si>
    <t>Promedio</t>
  </si>
  <si>
    <t>DISEÑO DE CONTROLES</t>
  </si>
  <si>
    <t>Solidez de los controles</t>
  </si>
  <si>
    <t>ANÁLISIS DE CONTROLES</t>
  </si>
  <si>
    <t>Tratamiento del Riesgo</t>
  </si>
  <si>
    <t>Solidez del conjunto de controles</t>
  </si>
  <si>
    <t>DESCRIPCIÓN DEL RIESGO, CAUSAS Y CONSECUENCIAS</t>
  </si>
  <si>
    <t>VALORACIÓN DEL RIESGO DE GESTIÓN</t>
  </si>
  <si>
    <t>Reducir</t>
  </si>
  <si>
    <t>Evitar</t>
  </si>
  <si>
    <t>RARA VEZ</t>
  </si>
  <si>
    <t>IMPROBABLE</t>
  </si>
  <si>
    <t>POSIBLE</t>
  </si>
  <si>
    <t>PROBABLE</t>
  </si>
  <si>
    <t>CASI SEGURO</t>
  </si>
  <si>
    <t>Control</t>
  </si>
  <si>
    <t>Muy Baja</t>
  </si>
  <si>
    <t>Baja</t>
  </si>
  <si>
    <t>Media</t>
  </si>
  <si>
    <t>Alta</t>
  </si>
  <si>
    <t>Muy Alta</t>
  </si>
  <si>
    <t xml:space="preserve">La actividad que conlleva el riesgo se ejecuta como máximos 2 veces por año </t>
  </si>
  <si>
    <t xml:space="preserve">La actividad que conlleva el riesgo se ejecuta de 3 a 24 veces por año </t>
  </si>
  <si>
    <t xml:space="preserve"> La actividad que conlleva el riesgo se ejecuta más de 5000 veces por año </t>
  </si>
  <si>
    <t>Frecuencia de la actividad</t>
  </si>
  <si>
    <t>Afectación económica</t>
  </si>
  <si>
    <t>Afectación menor a 10 SMLMV .</t>
  </si>
  <si>
    <t xml:space="preserve">Entre 50 y 100 SMLMV </t>
  </si>
  <si>
    <t xml:space="preserve">Entre 100 y 500 SMLMV </t>
  </si>
  <si>
    <t xml:space="preserve">Mayor a 500 SMLMV </t>
  </si>
  <si>
    <t>Reputacional</t>
  </si>
  <si>
    <t>El riesgo afecta la imagen de algún área de la organización.</t>
  </si>
  <si>
    <t>El riesgo afecta la imagen de la entidad
internamente, de conocimiento general nivel interno, de junta directiva y accionistas y/o de
proveedores</t>
  </si>
  <si>
    <t>El riesgo afecta la imagen de la entidad con algunos usuarios de relevancia frente al logro de los objetivos.</t>
  </si>
  <si>
    <t>El riesgo afecta la imagen de la entidad con efecto publicitario sostenido a nivel de sector administrativo, nivel departamental o municipal.</t>
  </si>
  <si>
    <t>El riesgo afecta la imagen de la entidad a nivel nacional, con efecto publicitario sostenido a nivel país</t>
  </si>
  <si>
    <t>Muy alta</t>
  </si>
  <si>
    <t>Muy baja</t>
  </si>
  <si>
    <t>Leve</t>
  </si>
  <si>
    <t>Detectivo</t>
  </si>
  <si>
    <t>Implementación</t>
  </si>
  <si>
    <t>Automática</t>
  </si>
  <si>
    <t>Manual</t>
  </si>
  <si>
    <t>Documentación</t>
  </si>
  <si>
    <t>Documentado</t>
  </si>
  <si>
    <t>Sin documentar</t>
  </si>
  <si>
    <t>Continua</t>
  </si>
  <si>
    <t>Aleatoria</t>
  </si>
  <si>
    <t>Evidencia</t>
  </si>
  <si>
    <t>Con registro</t>
  </si>
  <si>
    <t>Sin registro</t>
  </si>
  <si>
    <t xml:space="preserve">TIPO
</t>
  </si>
  <si>
    <t xml:space="preserve">IMPLEMENTACIÓN
</t>
  </si>
  <si>
    <t>ATRIBUTOS DE EFICIENCIA</t>
  </si>
  <si>
    <t xml:space="preserve">DOCUMENTACIÓN
</t>
  </si>
  <si>
    <t>FRECUENCIA</t>
  </si>
  <si>
    <t xml:space="preserve"> EVIDENCIA
</t>
  </si>
  <si>
    <t>ATRIBUTOS INFORMATIVOS</t>
  </si>
  <si>
    <t>FRECUENCIA DE LA ACTIVIDAD</t>
  </si>
  <si>
    <t>%</t>
  </si>
  <si>
    <t>Probabilidad inherente</t>
  </si>
  <si>
    <t>Impacto inherente</t>
  </si>
  <si>
    <t>Descripción de control</t>
  </si>
  <si>
    <t>Tipo de control</t>
  </si>
  <si>
    <t>Fercuencia</t>
  </si>
  <si>
    <t>Valoración del riesgo</t>
  </si>
  <si>
    <t>Probabilidad residual final</t>
  </si>
  <si>
    <t>Impacto residual final</t>
  </si>
  <si>
    <t>Zona del Riesgo final</t>
  </si>
  <si>
    <t xml:space="preserve">La actividad que conlleva el riesgo se ejecuta de 25 a 500 veces por año </t>
  </si>
  <si>
    <t>La actividad que conlleva el riesgo se ejecuta mínimo 501 veces al año y máximo 5000 veces por año</t>
  </si>
  <si>
    <t xml:space="preserve">Menor </t>
  </si>
  <si>
    <t xml:space="preserve">Leve </t>
  </si>
  <si>
    <t xml:space="preserve">Moderada </t>
  </si>
  <si>
    <t xml:space="preserve">Mayor </t>
  </si>
  <si>
    <t xml:space="preserve">Catastrófico </t>
  </si>
  <si>
    <t>Extremo</t>
  </si>
  <si>
    <t>Alto</t>
  </si>
  <si>
    <t>Bajo</t>
  </si>
  <si>
    <t>baja</t>
  </si>
  <si>
    <t>menor</t>
  </si>
  <si>
    <t>LEVE</t>
  </si>
  <si>
    <t>Catastrófico</t>
  </si>
  <si>
    <t>IMPACTO</t>
  </si>
  <si>
    <t>CALIFICACIÓN DE LA PROBABILIDAD E IMPACTO</t>
  </si>
  <si>
    <t>ANÁLISIS DEL RIESGO - DETERMINACIÓN DE LA PROBABILIDAD Y EL IMPACTO</t>
  </si>
  <si>
    <t>Porcentaje</t>
  </si>
  <si>
    <t>ADMINISTRACIÓN DEL RIESGO</t>
  </si>
  <si>
    <t>VALORACIÓN DEL RIESGO</t>
  </si>
  <si>
    <t>GESTIÓN DEL RIESGO</t>
  </si>
  <si>
    <t>DÉBIL</t>
  </si>
  <si>
    <t xml:space="preserve">
ALCALDÍA MUNICIPAL DE CIÉNAGA - MAGDALENA
MAPA DE RIESGOS DE GESTIÓN 2023
</t>
  </si>
  <si>
    <t xml:space="preserve">ALCALDÍA MUNICIPAL DE CIÉNAGA - MAGDALENA
MAPA DE RIESGOS DE GESTIÓN 2023
</t>
  </si>
  <si>
    <t>ALCALDÍA MUNICIPAL DE CIÉNAGA - MAGDALENA
MAPA DE RIESGOS DE GESTIÓN 2023</t>
  </si>
  <si>
    <t>MAPA DE CALOR CIÉNAGA 2023</t>
  </si>
  <si>
    <t>I semestre</t>
  </si>
  <si>
    <t>Marzo de 2023</t>
  </si>
  <si>
    <t>Abril de 2023</t>
  </si>
  <si>
    <t>Permanente</t>
  </si>
  <si>
    <t>Ausencia de Plan de acción del proceso que contemple la acción de Actualizar hojas de vida de los funcionarios de la entidad</t>
  </si>
  <si>
    <t>Falta de compromiso de funcionarios para suministrar oportunamente la información para actualizar sus hojas de vida</t>
  </si>
  <si>
    <t>Incumplimiento a la ejecución del Programa de Gestión Estrátegica del Talento Humano</t>
  </si>
  <si>
    <t>Falta de reconocimiento e incentivo por el tiempo y la labor realizada  enla entidad</t>
  </si>
  <si>
    <t xml:space="preserve">Deficiencias en la verificación de los documentos de la nómina </t>
  </si>
  <si>
    <t xml:space="preserve">Demora en el reporte de las incapacidades, vacaciones y ausencias en el sitio de trabajo </t>
  </si>
  <si>
    <t xml:space="preserve">Desactualización de la Hojas de vida de los funcionarios de la Alcaldía </t>
  </si>
  <si>
    <t xml:space="preserve">Deficiente desempeño laboral y desmotivación de los funcionarios  / Deterioro del clima laboral </t>
  </si>
  <si>
    <t>No proveer oportunamente el Talento Humano requerido por la entidad.</t>
  </si>
  <si>
    <t xml:space="preserve">Liquidar la Nómina de funcionarios con errores </t>
  </si>
  <si>
    <t>TALENTO HUMANO</t>
  </si>
  <si>
    <t>Insuficiencia de recursos en el presupuesto de la entidad</t>
  </si>
  <si>
    <t>1- Afectación del clima laboral,                                                                       2- Desmotivación de los funcionarios,                                      3- Quejas y demandas contra la entidad,                                      4- Deterioro de la calidad de vida de los funcionarios,                               5- Intervención de organismos de control,                                       6- Deterioro de la imagen de la empresa                                                          7- Baja productividad e incumplimiento de metas y de objetivos institucionales</t>
  </si>
  <si>
    <t>1- Afectación del clima laboral,                                                                   2- Desmotivación de los funcionarios,                                      3- Quejas y demandas contra la entidad,                                      4- Deterioro de la calidad de vida de los funcionarios,                               5- Intervención de organismos de control,                                       6- Deterioro de la imagen de la empresa                                                          7- Baja productividad e incumplimiento de metas y de objetivos institucionales</t>
  </si>
  <si>
    <t xml:space="preserve">1-Detrimento patrimonial como consecuencia de reclamaciones laborales inexistentes,                                       2-Investigaciones disciplinarias                                                                   3-Pérdida de información                                                                           4. histórica real de la entidad                                                                          5  - Desconfianza ciudadana                                                                    6   - Deterioro de la imagen de la entidad   </t>
  </si>
  <si>
    <t xml:space="preserve">1- Pago en exceso o con inconsistencias en le nómina                2- Alteración del clima laboral                                                                            3- Deterioro de la autoridad                                                                           4- Quejas y denuncias de los funcionarios afectados                       5- Baja productividad o incumplimiento de metas y de objetivos                                            </t>
  </si>
  <si>
    <t>Secretario Administrativo / lider de talento Humano</t>
  </si>
  <si>
    <t xml:space="preserve">Sensibilizar a los funcionarios y contratistas de la alcaldía para que suministren la información en forma oportuna y suficiente de sus hojas de vida, que deba ser actualizada                                           </t>
  </si>
  <si>
    <t>Diseñar un cronograma  para la ejecución del Plan de capacitación, bienestar y estímulos y del Plan de seguridad en el trabajo.</t>
  </si>
  <si>
    <t>Incluir en el Plan de incentivos y de bienestar, actividades de reconocimientos a los funcionarios más comprometidos y sentido de pertenencia con la entidad.</t>
  </si>
  <si>
    <t>Implementar las políticas y normas del talento humana para la vinculación, desarrollo y retiro de los funcionarios con el fin de que la entidad alcance las metas estratégicas</t>
  </si>
  <si>
    <t>Diligenciar oportunamente el formato de novedades de los funcionarios, y constatar la suficiencia y el contenido de los soportes</t>
  </si>
  <si>
    <t>Incluir la acción de mantener Actualizada las hojas de vida de los funcionarios en el Plan de acción del Proceso</t>
  </si>
  <si>
    <t>Gestionar ante el alcalde municipal y la secretaría de hacienda la priorización de recursos para vinculación de personal</t>
  </si>
  <si>
    <t>Deterioro del clima laboral y desmotivación de los funcionarios</t>
  </si>
  <si>
    <t>Deficientes estrategias y actividades para resolver o abordar los conflictos y diferencias entre y con los funcionarsio de la alcaldía</t>
  </si>
  <si>
    <t xml:space="preserve">Insuficientes actividades de bienestar, estímulos e incentivos que satisfagan las necesidades y expectativas de los funcionarios </t>
  </si>
  <si>
    <t>Realizar actividades de sensibilización sobre la ética, el compromiso con la entidad, con los recursos públicos y, socializar el Código de integridad de la alcaldía.</t>
  </si>
  <si>
    <t>De acuerdo con plan de acción del proceso</t>
  </si>
  <si>
    <t>Incluir, en el Plan de bienestar e incentivos, actividades de estímulos para resaltar o exaltar a los de mayor compromiso, solidaridad, puntualidad, antigüedad</t>
  </si>
  <si>
    <t>Escases de  perfiles profesionales en dependencias estrategicas.</t>
  </si>
  <si>
    <t>Mayo de 2023</t>
  </si>
  <si>
    <t>Actualizarlos procedimientos para  el trámite de las Novedades laborales.</t>
  </si>
  <si>
    <t>talento2023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</si>
</sst>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sz val="12"/>
      <color indexed="8"/>
      <name val="Arial"/>
      <family val="2"/>
    </font>
    <font>
      <b/>
      <sz val="14"/>
      <name val="Arial"/>
      <family val="2"/>
    </font>
    <font>
      <b/>
      <sz val="20"/>
      <color theme="1"/>
      <name val="Arial"/>
      <family val="2"/>
    </font>
    <font>
      <sz val="11"/>
      <color theme="0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Calibri"/>
      <family val="2"/>
      <scheme val="minor"/>
    </font>
    <font>
      <b/>
      <sz val="22"/>
      <color theme="1"/>
      <name val="Arial"/>
      <family val="2"/>
    </font>
    <font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4"/>
      <color theme="1"/>
      <name val="Century Gothic"/>
      <family val="2"/>
    </font>
    <font>
      <b/>
      <sz val="20"/>
      <name val="Arial"/>
      <family val="2"/>
    </font>
    <font>
      <b/>
      <sz val="20"/>
      <color theme="0"/>
      <name val="Arial"/>
      <family val="2"/>
    </font>
    <font>
      <b/>
      <sz val="16"/>
      <color theme="1"/>
      <name val="Arial"/>
      <family val="2"/>
    </font>
    <font>
      <b/>
      <sz val="9"/>
      <color theme="1"/>
      <name val="Arial"/>
      <family val="2"/>
    </font>
    <font>
      <b/>
      <sz val="24"/>
      <color theme="0"/>
      <name val="Arial"/>
      <family val="2"/>
    </font>
    <font>
      <b/>
      <sz val="18"/>
      <color theme="1"/>
      <name val="Arial"/>
      <family val="2"/>
    </font>
    <font>
      <b/>
      <sz val="16"/>
      <name val="Arial"/>
      <family val="2"/>
    </font>
    <font>
      <b/>
      <sz val="11"/>
      <color theme="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00BC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24997711111789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1"/>
      </left>
      <right/>
      <top/>
      <bottom/>
      <diagonal/>
    </border>
  </borders>
  <cellStyleXfs count="2">
    <xf numFmtId="0" fontId="0" fillId="0" borderId="0"/>
    <xf numFmtId="9" fontId="17" fillId="0" borderId="0" applyFont="0" applyFill="0" applyBorder="0" applyAlignment="0" applyProtection="0"/>
  </cellStyleXfs>
  <cellXfs count="245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3" borderId="0" xfId="0" applyFont="1" applyFill="1"/>
    <xf numFmtId="0" fontId="5" fillId="3" borderId="0" xfId="0" applyFont="1" applyFill="1"/>
    <xf numFmtId="0" fontId="2" fillId="3" borderId="0" xfId="0" applyFont="1" applyFill="1"/>
    <xf numFmtId="0" fontId="1" fillId="3" borderId="0" xfId="0" applyFont="1" applyFill="1" applyAlignment="1">
      <alignment vertical="center"/>
    </xf>
    <xf numFmtId="0" fontId="4" fillId="0" borderId="1" xfId="0" applyFont="1" applyBorder="1" applyAlignment="1">
      <alignment horizontal="justify" vertical="center"/>
    </xf>
    <xf numFmtId="0" fontId="4" fillId="0" borderId="0" xfId="0" applyFont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wrapText="1"/>
    </xf>
    <xf numFmtId="0" fontId="0" fillId="0" borderId="0" xfId="0" applyAlignment="1">
      <alignment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2" fillId="0" borderId="1" xfId="0" applyFont="1" applyBorder="1" applyAlignment="1">
      <alignment horizontal="justify" vertical="center" wrapText="1"/>
    </xf>
    <xf numFmtId="0" fontId="0" fillId="0" borderId="0" xfId="0" applyAlignment="1">
      <alignment horizontal="center" vertical="center" wrapText="1"/>
    </xf>
    <xf numFmtId="0" fontId="1" fillId="3" borderId="0" xfId="0" applyFont="1" applyFill="1"/>
    <xf numFmtId="0" fontId="2" fillId="3" borderId="0" xfId="0" applyFont="1" applyFill="1" applyAlignment="1">
      <alignment vertical="center"/>
    </xf>
    <xf numFmtId="0" fontId="7" fillId="3" borderId="0" xfId="0" applyFont="1" applyFill="1"/>
    <xf numFmtId="0" fontId="15" fillId="0" borderId="0" xfId="0" applyFont="1"/>
    <xf numFmtId="0" fontId="0" fillId="0" borderId="0" xfId="0" applyAlignment="1">
      <alignment horizontal="center"/>
    </xf>
    <xf numFmtId="0" fontId="4" fillId="15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 vertical="center"/>
    </xf>
    <xf numFmtId="0" fontId="1" fillId="16" borderId="1" xfId="0" applyFont="1" applyFill="1" applyBorder="1" applyAlignment="1">
      <alignment horizontal="center"/>
    </xf>
    <xf numFmtId="0" fontId="7" fillId="16" borderId="1" xfId="0" applyFont="1" applyFill="1" applyBorder="1" applyAlignment="1">
      <alignment horizontal="center" vertical="center" wrapText="1"/>
    </xf>
    <xf numFmtId="0" fontId="2" fillId="16" borderId="1" xfId="0" applyFont="1" applyFill="1" applyBorder="1" applyAlignment="1">
      <alignment horizontal="center" vertical="center" wrapText="1"/>
    </xf>
    <xf numFmtId="0" fontId="8" fillId="16" borderId="6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0" borderId="1" xfId="0" applyFont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19" fillId="0" borderId="0" xfId="0" applyFont="1" applyAlignment="1">
      <alignment vertical="center" textRotation="90" wrapText="1"/>
    </xf>
    <xf numFmtId="0" fontId="0" fillId="0" borderId="1" xfId="0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9" fontId="7" fillId="3" borderId="1" xfId="0" applyNumberFormat="1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horizontal="center" wrapText="1"/>
    </xf>
    <xf numFmtId="9" fontId="2" fillId="0" borderId="1" xfId="0" applyNumberFormat="1" applyFont="1" applyBorder="1" applyAlignment="1">
      <alignment horizontal="center" vertical="center" wrapText="1"/>
    </xf>
    <xf numFmtId="9" fontId="2" fillId="3" borderId="1" xfId="0" applyNumberFormat="1" applyFont="1" applyFill="1" applyBorder="1" applyAlignment="1">
      <alignment horizontal="center" vertical="center" wrapText="1"/>
    </xf>
    <xf numFmtId="9" fontId="7" fillId="2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9" fontId="3" fillId="0" borderId="0" xfId="1" applyFont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9" fontId="1" fillId="19" borderId="1" xfId="0" applyNumberFormat="1" applyFont="1" applyFill="1" applyBorder="1" applyAlignment="1">
      <alignment horizontal="center" vertical="center"/>
    </xf>
    <xf numFmtId="9" fontId="1" fillId="16" borderId="1" xfId="0" applyNumberFormat="1" applyFont="1" applyFill="1" applyBorder="1" applyAlignment="1">
      <alignment horizontal="center" vertical="center"/>
    </xf>
    <xf numFmtId="9" fontId="1" fillId="10" borderId="1" xfId="0" applyNumberFormat="1" applyFont="1" applyFill="1" applyBorder="1" applyAlignment="1">
      <alignment horizontal="center" vertical="center"/>
    </xf>
    <xf numFmtId="9" fontId="1" fillId="5" borderId="1" xfId="0" applyNumberFormat="1" applyFont="1" applyFill="1" applyBorder="1" applyAlignment="1">
      <alignment horizontal="center" vertical="center"/>
    </xf>
    <xf numFmtId="9" fontId="6" fillId="11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1" fillId="16" borderId="1" xfId="0" applyNumberFormat="1" applyFont="1" applyFill="1" applyBorder="1" applyAlignment="1">
      <alignment horizontal="center" vertical="center"/>
    </xf>
    <xf numFmtId="49" fontId="1" fillId="19" borderId="1" xfId="0" applyNumberFormat="1" applyFont="1" applyFill="1" applyBorder="1" applyAlignment="1">
      <alignment horizontal="center" vertical="center"/>
    </xf>
    <xf numFmtId="49" fontId="1" fillId="10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/>
    </xf>
    <xf numFmtId="49" fontId="6" fillId="11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3" fillId="0" borderId="1" xfId="0" applyFont="1" applyBorder="1"/>
    <xf numFmtId="0" fontId="0" fillId="0" borderId="0" xfId="0" applyAlignment="1">
      <alignment vertical="center"/>
    </xf>
    <xf numFmtId="0" fontId="16" fillId="6" borderId="1" xfId="0" applyFont="1" applyFill="1" applyBorder="1" applyAlignment="1">
      <alignment horizontal="center" vertical="center" textRotation="90" wrapText="1"/>
    </xf>
    <xf numFmtId="0" fontId="16" fillId="5" borderId="1" xfId="0" applyFont="1" applyFill="1" applyBorder="1" applyAlignment="1">
      <alignment horizontal="center" vertical="center" textRotation="90" wrapText="1"/>
    </xf>
    <xf numFmtId="9" fontId="16" fillId="5" borderId="1" xfId="1" applyFont="1" applyFill="1" applyBorder="1" applyAlignment="1">
      <alignment horizontal="center" vertical="center" textRotation="90" wrapText="1"/>
    </xf>
    <xf numFmtId="49" fontId="16" fillId="5" borderId="1" xfId="0" applyNumberFormat="1" applyFont="1" applyFill="1" applyBorder="1" applyAlignment="1">
      <alignment horizontal="center" vertical="center" textRotation="90" wrapText="1"/>
    </xf>
    <xf numFmtId="0" fontId="13" fillId="5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3" fillId="14" borderId="1" xfId="0" applyFont="1" applyFill="1" applyBorder="1" applyAlignment="1">
      <alignment horizontal="center" vertical="center" wrapText="1"/>
    </xf>
    <xf numFmtId="0" fontId="23" fillId="16" borderId="1" xfId="0" applyFont="1" applyFill="1" applyBorder="1" applyAlignment="1">
      <alignment horizontal="center" vertical="center"/>
    </xf>
    <xf numFmtId="0" fontId="23" fillId="19" borderId="1" xfId="0" applyFont="1" applyFill="1" applyBorder="1" applyAlignment="1">
      <alignment horizontal="center" vertical="center"/>
    </xf>
    <xf numFmtId="0" fontId="23" fillId="10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22" fillId="16" borderId="6" xfId="0" applyFont="1" applyFill="1" applyBorder="1" applyAlignment="1">
      <alignment horizontal="center" vertical="center" wrapText="1"/>
    </xf>
    <xf numFmtId="0" fontId="20" fillId="16" borderId="0" xfId="0" applyFont="1" applyFill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8" fillId="16" borderId="6" xfId="0" applyFont="1" applyFill="1" applyBorder="1" applyAlignment="1">
      <alignment horizontal="center" vertical="center" wrapText="1"/>
    </xf>
    <xf numFmtId="0" fontId="21" fillId="14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49" fontId="4" fillId="0" borderId="1" xfId="0" applyNumberFormat="1" applyFont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30" fillId="16" borderId="1" xfId="0" applyFont="1" applyFill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center" vertical="center"/>
    </xf>
    <xf numFmtId="0" fontId="30" fillId="1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0" xfId="0" applyFont="1"/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3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 wrapText="1"/>
    </xf>
    <xf numFmtId="0" fontId="4" fillId="3" borderId="7" xfId="0" applyFont="1" applyFill="1" applyBorder="1" applyAlignment="1">
      <alignment vertical="center" wrapText="1"/>
    </xf>
    <xf numFmtId="0" fontId="4" fillId="0" borderId="13" xfId="0" applyFont="1" applyBorder="1" applyAlignment="1">
      <alignment horizontal="justify" vertical="center" wrapText="1"/>
    </xf>
    <xf numFmtId="0" fontId="4" fillId="3" borderId="1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15" xfId="0" applyFont="1" applyBorder="1" applyAlignment="1">
      <alignment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29" fillId="18" borderId="2" xfId="0" applyFont="1" applyFill="1" applyBorder="1" applyAlignment="1">
      <alignment horizontal="center" vertical="center"/>
    </xf>
    <xf numFmtId="0" fontId="29" fillId="18" borderId="11" xfId="0" applyFont="1" applyFill="1" applyBorder="1" applyAlignment="1">
      <alignment horizontal="center" vertical="center"/>
    </xf>
    <xf numFmtId="0" fontId="29" fillId="18" borderId="7" xfId="0" applyFont="1" applyFill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9" fontId="3" fillId="0" borderId="1" xfId="1" applyFont="1" applyBorder="1" applyAlignment="1">
      <alignment horizontal="center" vertical="center" textRotation="90" wrapText="1"/>
    </xf>
    <xf numFmtId="0" fontId="13" fillId="6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13" fillId="1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4" fillId="16" borderId="1" xfId="0" applyFont="1" applyFill="1" applyBorder="1" applyAlignment="1">
      <alignment horizontal="center" vertical="center" textRotation="90"/>
    </xf>
    <xf numFmtId="0" fontId="16" fillId="6" borderId="1" xfId="0" applyFont="1" applyFill="1" applyBorder="1" applyAlignment="1">
      <alignment horizontal="center" vertical="center" wrapText="1"/>
    </xf>
    <xf numFmtId="0" fontId="29" fillId="18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4" fillId="16" borderId="1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8" fillId="5" borderId="6" xfId="0" applyFont="1" applyFill="1" applyBorder="1" applyAlignment="1">
      <alignment horizontal="center" vertical="center" textRotation="90" wrapText="1"/>
    </xf>
    <xf numFmtId="0" fontId="8" fillId="5" borderId="5" xfId="0" applyFont="1" applyFill="1" applyBorder="1" applyAlignment="1">
      <alignment horizontal="center" vertical="center" textRotation="90" wrapText="1"/>
    </xf>
    <xf numFmtId="0" fontId="8" fillId="5" borderId="3" xfId="0" applyFont="1" applyFill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1" fillId="18" borderId="6" xfId="0" applyFont="1" applyFill="1" applyBorder="1" applyAlignment="1">
      <alignment horizontal="center" vertical="center" textRotation="90" wrapText="1"/>
    </xf>
    <xf numFmtId="0" fontId="11" fillId="18" borderId="5" xfId="0" applyFont="1" applyFill="1" applyBorder="1" applyAlignment="1">
      <alignment horizontal="center" vertical="center" textRotation="90" wrapText="1"/>
    </xf>
    <xf numFmtId="0" fontId="7" fillId="6" borderId="1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left" vertical="center" wrapText="1"/>
    </xf>
    <xf numFmtId="0" fontId="7" fillId="3" borderId="5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4" fillId="0" borderId="4" xfId="0" applyFont="1" applyBorder="1" applyAlignment="1">
      <alignment vertical="center" wrapText="1"/>
    </xf>
    <xf numFmtId="0" fontId="4" fillId="0" borderId="12" xfId="0" applyFont="1" applyBorder="1" applyAlignment="1">
      <alignment vertical="center" wrapText="1"/>
    </xf>
    <xf numFmtId="0" fontId="4" fillId="0" borderId="14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11" fillId="18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top" wrapText="1"/>
    </xf>
    <xf numFmtId="0" fontId="4" fillId="3" borderId="6" xfId="0" applyFont="1" applyFill="1" applyBorder="1" applyAlignment="1">
      <alignment vertical="center" wrapText="1"/>
    </xf>
    <xf numFmtId="0" fontId="4" fillId="3" borderId="5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vertical="center" wrapText="1"/>
    </xf>
    <xf numFmtId="0" fontId="4" fillId="0" borderId="8" xfId="0" applyFont="1" applyBorder="1" applyAlignment="1">
      <alignment horizontal="center"/>
    </xf>
    <xf numFmtId="0" fontId="7" fillId="3" borderId="4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11" fillId="20" borderId="2" xfId="0" applyFont="1" applyFill="1" applyBorder="1" applyAlignment="1">
      <alignment horizontal="center" vertical="center"/>
    </xf>
    <xf numFmtId="0" fontId="11" fillId="20" borderId="11" xfId="0" applyFont="1" applyFill="1" applyBorder="1" applyAlignment="1">
      <alignment horizontal="center" vertical="center"/>
    </xf>
    <xf numFmtId="0" fontId="11" fillId="20" borderId="7" xfId="0" applyFont="1" applyFill="1" applyBorder="1" applyAlignment="1">
      <alignment horizontal="center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0" xfId="0" applyFont="1" applyFill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4" fillId="0" borderId="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3" fillId="4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right"/>
    </xf>
    <xf numFmtId="0" fontId="24" fillId="0" borderId="0" xfId="0" applyFont="1" applyAlignment="1">
      <alignment horizontal="center"/>
    </xf>
    <xf numFmtId="0" fontId="4" fillId="6" borderId="1" xfId="0" applyFont="1" applyFill="1" applyBorder="1" applyAlignment="1">
      <alignment horizontal="center" vertical="center" wrapText="1"/>
    </xf>
    <xf numFmtId="0" fontId="26" fillId="18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26" fillId="9" borderId="1" xfId="0" applyFont="1" applyFill="1" applyBorder="1" applyAlignment="1">
      <alignment horizontal="center" vertical="center"/>
    </xf>
    <xf numFmtId="0" fontId="1" fillId="14" borderId="1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25" fillId="14" borderId="1" xfId="0" applyFont="1" applyFill="1" applyBorder="1" applyAlignment="1">
      <alignment horizontal="center" vertical="center" wrapText="1"/>
    </xf>
    <xf numFmtId="0" fontId="25" fillId="14" borderId="6" xfId="0" applyFont="1" applyFill="1" applyBorder="1" applyAlignment="1">
      <alignment horizontal="center" vertical="center" wrapText="1"/>
    </xf>
    <xf numFmtId="0" fontId="26" fillId="18" borderId="1" xfId="0" applyFont="1" applyFill="1" applyBorder="1" applyAlignment="1">
      <alignment horizontal="center" vertical="center" wrapText="1"/>
    </xf>
    <xf numFmtId="0" fontId="26" fillId="18" borderId="6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center" wrapText="1"/>
    </xf>
    <xf numFmtId="49" fontId="7" fillId="0" borderId="3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2" fillId="13" borderId="1" xfId="0" applyFont="1" applyFill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10"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8BCD43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3399"/>
      <color rgb="FF00CCFF"/>
      <color rgb="FF003366"/>
      <color rgb="FF8BCD43"/>
      <color rgb="FF99CC00"/>
      <color rgb="FFFF6600"/>
      <color rgb="FFFF5353"/>
      <color rgb="FF004B96"/>
      <color rgb="FFFFFF99"/>
      <color rgb="FF0029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12</xdr:row>
      <xdr:rowOff>0</xdr:rowOff>
    </xdr:from>
    <xdr:to>
      <xdr:col>20</xdr:col>
      <xdr:colOff>304800</xdr:colOff>
      <xdr:row>12</xdr:row>
      <xdr:rowOff>313497</xdr:rowOff>
    </xdr:to>
    <xdr:sp macro="" textlink="">
      <xdr:nvSpPr>
        <xdr:cNvPr id="1028" name="AutoShape 4" descr="Resultado de imagen para alcaldia de magangue">
          <a:extLst>
            <a:ext uri="{FF2B5EF4-FFF2-40B4-BE49-F238E27FC236}">
              <a16:creationId xmlns:a16="http://schemas.microsoft.com/office/drawing/2014/main" id="{B3B4FBFE-7F1E-4834-B47F-D9AD74292155}"/>
            </a:ext>
          </a:extLst>
        </xdr:cNvPr>
        <xdr:cNvSpPr>
          <a:spLocks noChangeAspect="1" noChangeArrowheads="1"/>
        </xdr:cNvSpPr>
      </xdr:nvSpPr>
      <xdr:spPr bwMode="auto">
        <a:xfrm>
          <a:off x="30584775" y="338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2438400</xdr:colOff>
      <xdr:row>5</xdr:row>
      <xdr:rowOff>76200</xdr:rowOff>
    </xdr:from>
    <xdr:to>
      <xdr:col>3</xdr:col>
      <xdr:colOff>2788285</xdr:colOff>
      <xdr:row>10</xdr:row>
      <xdr:rowOff>438150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F562523C-2041-4DCD-980B-0765696C12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4876800" y="1028700"/>
          <a:ext cx="294068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723900</xdr:colOff>
      <xdr:row>4</xdr:row>
      <xdr:rowOff>57150</xdr:rowOff>
    </xdr:from>
    <xdr:to>
      <xdr:col>12</xdr:col>
      <xdr:colOff>877484</xdr:colOff>
      <xdr:row>10</xdr:row>
      <xdr:rowOff>193731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7BC1C00C-F51E-4A03-8303-C66DEA49B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5925800" y="819150"/>
          <a:ext cx="1391834" cy="120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1051609</xdr:colOff>
      <xdr:row>4</xdr:row>
      <xdr:rowOff>178857</xdr:rowOff>
    </xdr:from>
    <xdr:to>
      <xdr:col>13</xdr:col>
      <xdr:colOff>838200</xdr:colOff>
      <xdr:row>10</xdr:row>
      <xdr:rowOff>376438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5AB653A-1858-4260-965C-4490164A3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7491759" y="940857"/>
          <a:ext cx="1291541" cy="126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84911</xdr:colOff>
      <xdr:row>1</xdr:row>
      <xdr:rowOff>259792</xdr:rowOff>
    </xdr:from>
    <xdr:to>
      <xdr:col>2</xdr:col>
      <xdr:colOff>958160</xdr:colOff>
      <xdr:row>1</xdr:row>
      <xdr:rowOff>1154545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07668B44-DAB5-4602-BC0E-244100396B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84911" y="591724"/>
          <a:ext cx="2128817" cy="89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1360402</xdr:colOff>
      <xdr:row>1</xdr:row>
      <xdr:rowOff>29975</xdr:rowOff>
    </xdr:from>
    <xdr:to>
      <xdr:col>5</xdr:col>
      <xdr:colOff>2566179</xdr:colOff>
      <xdr:row>1</xdr:row>
      <xdr:rowOff>1072491</xdr:rowOff>
    </xdr:to>
    <xdr:pic>
      <xdr:nvPicPr>
        <xdr:cNvPr id="3" name="Imagen 2" descr="Alcaldía de Ciénaga - Magdalena">
          <a:extLst>
            <a:ext uri="{FF2B5EF4-FFF2-40B4-BE49-F238E27FC236}">
              <a16:creationId xmlns:a16="http://schemas.microsoft.com/office/drawing/2014/main" id="{2BF10F23-033E-4425-9EC1-6FCCC46C97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9087726" y="365362"/>
          <a:ext cx="1205777" cy="1042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2817906</xdr:colOff>
      <xdr:row>1</xdr:row>
      <xdr:rowOff>126883</xdr:rowOff>
    </xdr:from>
    <xdr:to>
      <xdr:col>5</xdr:col>
      <xdr:colOff>3880410</xdr:colOff>
      <xdr:row>1</xdr:row>
      <xdr:rowOff>1156549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4D0F2C6-D48A-4388-8469-0E367387D0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0545230" y="462270"/>
          <a:ext cx="1062504" cy="1029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0</xdr:row>
      <xdr:rowOff>0</xdr:rowOff>
    </xdr:from>
    <xdr:to>
      <xdr:col>4</xdr:col>
      <xdr:colOff>1257300</xdr:colOff>
      <xdr:row>5</xdr:row>
      <xdr:rowOff>9622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8BE5132A-CF15-463F-A328-4991FFE16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7105650" y="0"/>
          <a:ext cx="2286000" cy="962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438150</xdr:colOff>
      <xdr:row>0</xdr:row>
      <xdr:rowOff>0</xdr:rowOff>
    </xdr:from>
    <xdr:to>
      <xdr:col>10</xdr:col>
      <xdr:colOff>1295400</xdr:colOff>
      <xdr:row>3</xdr:row>
      <xdr:rowOff>169679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707471D3-4023-4DAF-AAC4-4A6E0863B5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7240250" y="0"/>
          <a:ext cx="857250" cy="741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1524929</xdr:colOff>
      <xdr:row>0</xdr:row>
      <xdr:rowOff>121707</xdr:rowOff>
    </xdr:from>
    <xdr:to>
      <xdr:col>11</xdr:col>
      <xdr:colOff>780257</xdr:colOff>
      <xdr:row>4</xdr:row>
      <xdr:rowOff>123424</xdr:rowOff>
    </xdr:to>
    <xdr:pic>
      <xdr:nvPicPr>
        <xdr:cNvPr id="6" name="Imagen 5" descr="Alcaldía de Ciénaga - Magdalena">
          <a:extLst>
            <a:ext uri="{FF2B5EF4-FFF2-40B4-BE49-F238E27FC236}">
              <a16:creationId xmlns:a16="http://schemas.microsoft.com/office/drawing/2014/main" id="{EFA3E49F-A6D1-42FC-8C82-9B730023B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8327029" y="121707"/>
          <a:ext cx="780122" cy="763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1496786</xdr:colOff>
      <xdr:row>1</xdr:row>
      <xdr:rowOff>51027</xdr:rowOff>
    </xdr:from>
    <xdr:to>
      <xdr:col>4</xdr:col>
      <xdr:colOff>1143000</xdr:colOff>
      <xdr:row>9</xdr:row>
      <xdr:rowOff>125526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 bwMode="auto">
        <a:xfrm>
          <a:off x="2775857" y="227920"/>
          <a:ext cx="8395607" cy="14896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2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ALCALDÍA</a:t>
          </a:r>
          <a:r>
            <a:rPr lang="es-CO" sz="2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MUNICIPAL DE GALAPA ATLÁNTICO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MAPA DE RIESGOS INTEGRADO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</a:t>
          </a:r>
          <a:r>
            <a:rPr lang="es-CO" sz="2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Riesgos de Gestión y de Corrupción-</a:t>
          </a:r>
        </a:p>
        <a:p>
          <a:pPr algn="ctr"/>
          <a:r>
            <a:rPr lang="es-CO" sz="2200" b="0">
              <a:latin typeface="Arial" panose="020B0604020202020204" pitchFamily="34" charset="0"/>
              <a:cs typeface="Arial" panose="020B0604020202020204" pitchFamily="34" charset="0"/>
            </a:rPr>
            <a:t>Determinación del Impacto</a:t>
          </a:r>
        </a:p>
      </xdr:txBody>
    </xdr:sp>
    <xdr:clientData/>
  </xdr:twoCellAnchor>
  <xdr:twoCellAnchor editAs="oneCell">
    <xdr:from>
      <xdr:col>0</xdr:col>
      <xdr:colOff>68038</xdr:colOff>
      <xdr:row>2</xdr:row>
      <xdr:rowOff>54428</xdr:rowOff>
    </xdr:from>
    <xdr:to>
      <xdr:col>1</xdr:col>
      <xdr:colOff>1075012</xdr:colOff>
      <xdr:row>8</xdr:row>
      <xdr:rowOff>54428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38" y="408214"/>
          <a:ext cx="2286045" cy="10613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C000"/>
  </sheetPr>
  <dimension ref="A1:X34"/>
  <sheetViews>
    <sheetView tabSelected="1" view="pageBreakPreview" topLeftCell="A22" zoomScale="41" zoomScaleNormal="66" zoomScaleSheetLayoutView="41" workbookViewId="0">
      <selection activeCell="V29" sqref="M17:V31"/>
    </sheetView>
  </sheetViews>
  <sheetFormatPr baseColWidth="10" defaultColWidth="11.42578125" defaultRowHeight="14.25" x14ac:dyDescent="0.2"/>
  <cols>
    <col min="1" max="1" width="7.42578125" style="6" customWidth="1"/>
    <col min="2" max="2" width="29.140625" style="1" customWidth="1"/>
    <col min="3" max="3" width="38.7109375" style="5" customWidth="1"/>
    <col min="4" max="4" width="44" style="1" customWidth="1"/>
    <col min="5" max="5" width="15.42578125" style="1" customWidth="1"/>
    <col min="6" max="6" width="8.85546875" style="2" customWidth="1"/>
    <col min="7" max="7" width="8.85546875" style="69" customWidth="1"/>
    <col min="8" max="8" width="7" style="76" customWidth="1"/>
    <col min="9" max="9" width="10" style="2" customWidth="1"/>
    <col min="10" max="10" width="19.7109375" style="2" customWidth="1"/>
    <col min="11" max="11" width="38.42578125" style="2" customWidth="1"/>
    <col min="12" max="12" width="18.42578125" style="2" customWidth="1"/>
    <col min="13" max="13" width="22.42578125" style="2" customWidth="1"/>
    <col min="14" max="14" width="21.85546875" style="2" customWidth="1"/>
    <col min="15" max="15" width="18.140625" style="2" hidden="1" customWidth="1"/>
    <col min="16" max="16" width="25.5703125" style="2" hidden="1" customWidth="1"/>
    <col min="17" max="17" width="27" style="2" hidden="1" customWidth="1"/>
    <col min="18" max="18" width="43.7109375" style="2" hidden="1" customWidth="1"/>
    <col min="19" max="19" width="26" style="2" hidden="1" customWidth="1"/>
    <col min="20" max="20" width="15.28515625" style="1" customWidth="1"/>
    <col min="21" max="21" width="14.140625" style="1" customWidth="1"/>
    <col min="22" max="22" width="14" style="1" customWidth="1"/>
    <col min="23" max="23" width="11.42578125" style="1"/>
    <col min="24" max="24" width="15.5703125" style="1" bestFit="1" customWidth="1"/>
    <col min="25" max="16384" width="11.42578125" style="1"/>
  </cols>
  <sheetData>
    <row r="1" spans="1:24" ht="15" customHeight="1" x14ac:dyDescent="0.2">
      <c r="A1" s="146" t="s">
        <v>210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</row>
    <row r="2" spans="1:24" ht="15" customHeight="1" x14ac:dyDescent="0.2">
      <c r="A2" s="146"/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</row>
    <row r="3" spans="1:24" ht="14.25" customHeight="1" x14ac:dyDescent="0.2">
      <c r="A3" s="146"/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</row>
    <row r="4" spans="1:24" ht="14.25" customHeight="1" x14ac:dyDescent="0.2">
      <c r="A4" s="146"/>
      <c r="B4" s="146"/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</row>
    <row r="5" spans="1:24" ht="15" customHeight="1" x14ac:dyDescent="0.2">
      <c r="A5" s="146"/>
      <c r="B5" s="146"/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</row>
    <row r="6" spans="1:24" ht="14.25" customHeight="1" x14ac:dyDescent="0.2">
      <c r="A6" s="146"/>
      <c r="B6" s="146"/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</row>
    <row r="7" spans="1:24" ht="14.25" customHeight="1" x14ac:dyDescent="0.2">
      <c r="A7" s="146"/>
      <c r="B7" s="146"/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</row>
    <row r="8" spans="1:24" ht="9" customHeight="1" x14ac:dyDescent="0.2">
      <c r="A8" s="146"/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</row>
    <row r="9" spans="1:24" ht="14.25" customHeight="1" x14ac:dyDescent="0.2">
      <c r="A9" s="146"/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</row>
    <row r="10" spans="1:24" ht="14.25" customHeight="1" x14ac:dyDescent="0.2">
      <c r="A10" s="146"/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</row>
    <row r="11" spans="1:24" ht="48" customHeight="1" x14ac:dyDescent="0.2">
      <c r="A11" s="147"/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</row>
    <row r="12" spans="1:24" ht="11.25" customHeight="1" x14ac:dyDescent="0.2">
      <c r="A12" s="157"/>
      <c r="B12" s="157"/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88"/>
      <c r="V12" s="88"/>
      <c r="W12" s="88" t="s">
        <v>199</v>
      </c>
      <c r="X12" s="1">
        <f>IF(W12="LEVE",1,0)</f>
        <v>1</v>
      </c>
    </row>
    <row r="13" spans="1:24" ht="38.25" customHeight="1" x14ac:dyDescent="0.2">
      <c r="A13" s="143" t="s">
        <v>7</v>
      </c>
      <c r="B13" s="144"/>
      <c r="C13" s="144"/>
      <c r="D13" s="144"/>
      <c r="E13" s="145"/>
      <c r="F13" s="154" t="s">
        <v>125</v>
      </c>
      <c r="G13" s="154"/>
      <c r="H13" s="154"/>
      <c r="I13" s="154"/>
      <c r="J13" s="154"/>
      <c r="K13" s="160" t="s">
        <v>207</v>
      </c>
      <c r="L13" s="160"/>
      <c r="M13" s="160"/>
      <c r="N13" s="160"/>
      <c r="O13" s="160"/>
      <c r="P13" s="160"/>
      <c r="Q13" s="160"/>
      <c r="R13" s="160"/>
      <c r="S13" s="160"/>
      <c r="T13" s="160"/>
      <c r="U13" s="160"/>
      <c r="V13" s="160"/>
      <c r="W13" s="160"/>
    </row>
    <row r="14" spans="1:24" ht="38.25" customHeight="1" x14ac:dyDescent="0.2">
      <c r="A14" s="164" t="s">
        <v>1</v>
      </c>
      <c r="B14" s="163" t="s">
        <v>94</v>
      </c>
      <c r="C14" s="163" t="s">
        <v>21</v>
      </c>
      <c r="D14" s="163" t="s">
        <v>8</v>
      </c>
      <c r="E14" s="158" t="s">
        <v>25</v>
      </c>
      <c r="F14" s="154"/>
      <c r="G14" s="154"/>
      <c r="H14" s="154"/>
      <c r="I14" s="154"/>
      <c r="J14" s="154"/>
      <c r="K14" s="155" t="s">
        <v>205</v>
      </c>
      <c r="L14" s="155"/>
      <c r="M14" s="155"/>
      <c r="N14" s="155"/>
      <c r="O14" s="155"/>
      <c r="P14" s="155"/>
      <c r="Q14" s="155"/>
      <c r="R14" s="155"/>
      <c r="S14" s="155"/>
      <c r="T14" s="155" t="s">
        <v>206</v>
      </c>
      <c r="U14" s="155"/>
      <c r="V14" s="155"/>
      <c r="W14" s="155"/>
    </row>
    <row r="15" spans="1:24" ht="28.5" customHeight="1" x14ac:dyDescent="0.2">
      <c r="A15" s="164"/>
      <c r="B15" s="163"/>
      <c r="C15" s="163"/>
      <c r="D15" s="163"/>
      <c r="E15" s="158"/>
      <c r="F15" s="162" t="s">
        <v>9</v>
      </c>
      <c r="G15" s="162"/>
      <c r="H15" s="162"/>
      <c r="I15" s="162"/>
      <c r="J15" s="94"/>
      <c r="K15" s="161" t="s">
        <v>180</v>
      </c>
      <c r="L15" s="161" t="s">
        <v>181</v>
      </c>
      <c r="M15" s="161" t="s">
        <v>22</v>
      </c>
      <c r="N15" s="161" t="s">
        <v>95</v>
      </c>
      <c r="O15" s="153" t="s">
        <v>158</v>
      </c>
      <c r="P15" s="153" t="s">
        <v>20</v>
      </c>
      <c r="Q15" s="153" t="s">
        <v>161</v>
      </c>
      <c r="R15" s="153" t="s">
        <v>182</v>
      </c>
      <c r="S15" s="153" t="s">
        <v>166</v>
      </c>
      <c r="T15" s="159" t="s">
        <v>183</v>
      </c>
      <c r="U15" s="159"/>
      <c r="V15" s="159"/>
      <c r="W15" s="159"/>
    </row>
    <row r="16" spans="1:24" ht="124.5" customHeight="1" x14ac:dyDescent="0.2">
      <c r="A16" s="164"/>
      <c r="B16" s="163"/>
      <c r="C16" s="163"/>
      <c r="D16" s="163"/>
      <c r="E16" s="158"/>
      <c r="F16" s="91" t="s">
        <v>178</v>
      </c>
      <c r="G16" s="92" t="s">
        <v>177</v>
      </c>
      <c r="H16" s="93" t="s">
        <v>179</v>
      </c>
      <c r="I16" s="91" t="s">
        <v>12</v>
      </c>
      <c r="J16" s="91" t="s">
        <v>122</v>
      </c>
      <c r="K16" s="161"/>
      <c r="L16" s="161"/>
      <c r="M16" s="161"/>
      <c r="N16" s="161"/>
      <c r="O16" s="153"/>
      <c r="P16" s="153"/>
      <c r="Q16" s="153"/>
      <c r="R16" s="153"/>
      <c r="S16" s="153"/>
      <c r="T16" s="90" t="s">
        <v>184</v>
      </c>
      <c r="U16" s="90" t="s">
        <v>185</v>
      </c>
      <c r="V16" s="90" t="s">
        <v>186</v>
      </c>
      <c r="W16" s="90" t="s">
        <v>122</v>
      </c>
    </row>
    <row r="17" spans="1:23" s="2" customFormat="1" ht="90" customHeight="1" x14ac:dyDescent="0.2">
      <c r="A17" s="150">
        <v>1</v>
      </c>
      <c r="B17" s="151" t="str">
        <f>'Descripción del Riesgo'!C8</f>
        <v xml:space="preserve">Desactualización de la Hojas de vida de los funcionarios de la Alcaldía </v>
      </c>
      <c r="C17" s="50" t="str">
        <f>'Descripción del Riesgo'!E8</f>
        <v>Ausencia de Plan de acción del proceso que contemple la acción de Actualizar hojas de vida de los funcionarios de la entidad</v>
      </c>
      <c r="D17" s="151" t="str">
        <f>'Descripción del Riesgo'!F8</f>
        <v>1- Afectación del clima laboral,                                                                       2- Desmotivación de los funcionarios,                                      3- Quejas y demandas contra la entidad,                                      4- Deterioro de la calidad de vida de los funcionarios,                               5- Intervención de organismos de control,                                       6- Deterioro de la imagen de la empresa                                                          7- Baja productividad e incumplimiento de metas y de objetivos institucionales</v>
      </c>
      <c r="E17" s="149">
        <f>Probabilidad!C11</f>
        <v>60</v>
      </c>
      <c r="F17" s="148" t="str">
        <f>Probabilidad!D11</f>
        <v>Media</v>
      </c>
      <c r="G17" s="152">
        <f>IF(F17="MUY Baja",20%,IF(F17="Baja",40%,IF(F17="Media",60%,IF(F17="Alta",80%,IF(F17="Muy Alta",100%,"")))))</f>
        <v>0.6</v>
      </c>
      <c r="H17" s="148" t="str">
        <f>Probabilidad!E11</f>
        <v>Moderado</v>
      </c>
      <c r="I17" s="149" t="str">
        <f>IF(OR(F17=0,H17=0),"",INDEX('Mapa de Calor'!$D$5:$H$9,(MATCH(Mapa_de_Riesgo!F17:F19,'Mapa de Calor'!$B$5:$B$9,0)),MATCH(Mapa_de_Riesgo!H17:H19,'Mapa de Calor'!$D$10:$H$10,0)))</f>
        <v>Moderado</v>
      </c>
      <c r="J17" s="41" t="str">
        <f>'Diseño de Controles'!D4</f>
        <v>Reducir</v>
      </c>
      <c r="K17" s="54" t="str">
        <f>'Diseño de Controles'!F4</f>
        <v>Incluir la acción de mantener Actualizada las hojas de vida de los funcionarios en el Plan de acción del Proceso</v>
      </c>
      <c r="L17" s="42" t="str">
        <f>'Diseño de Controles'!E4</f>
        <v>Preventivo</v>
      </c>
      <c r="M17" s="233" t="str">
        <f>'Diseño de Controles'!G4</f>
        <v>Secretario Administrativo / lider de talento Humano</v>
      </c>
      <c r="N17" s="233" t="str">
        <f>'Diseño de Controles'!H4</f>
        <v>Marzo de 2023</v>
      </c>
      <c r="O17" s="233" t="str">
        <f>talento2023!G4</f>
        <v>Manual</v>
      </c>
      <c r="P17" s="233">
        <f>IF(H17="leve",1,IF(H17="menor",2,IF(H17="moderado",3,IF(H17="Mayor",4,IF(H17="catastrófico",5,"")))))</f>
        <v>3</v>
      </c>
      <c r="Q17" s="233" t="str">
        <f>talento2023!I4</f>
        <v>Documentado</v>
      </c>
      <c r="R17" s="233" t="str">
        <f>talento2023!K4</f>
        <v>Aleatoria</v>
      </c>
      <c r="S17" s="233" t="str">
        <f>talento2023!M4</f>
        <v>Con registro</v>
      </c>
      <c r="T17" s="234" t="str">
        <f>IF(F17="","",IF(L17="CORRECTIVO",F17,IF(talento2023!T4="FUERTE",IF(F17="MUY ALTA","MEDIA",IF(F17="ALTA","BAJA",IF(F17="MEDIA","MUY BAJA",IF(F17="BAJA","MUY BAJA",IF(F17="BAJA","BAJA"))))),IF(talento2023!T4="MODERADO",IF(F17="MUY ALTA","ALTA",IF(F17="ALTA","MEDIA",IF(F17="MEDIA","BAJA",IF(F17="BAJA","MUY BAJA",IF(F17="MUY BAJA","MUY BAJA"))))),IF(talento2023!T4="DÉBIL",Mapa_de_Riesgo!F17)))))</f>
        <v>Media</v>
      </c>
      <c r="U17" s="235" t="str">
        <f>IF(H17="","",IF(L17&lt;&gt;"CORRECTIVO",H17,IF(L17="CORRECTIVO",IF(talento2023!T4="FUERTE",IF(Mapa_de_Riesgo!H17:H19="CATASTRÓFICO","MODERADO",IF(Mapa_de_Riesgo!H17:H19="MAYOR","MENOR",IF(Mapa_de_Riesgo!H17:H19="MODERADO","LEVE",IF(Mapa_de_Riesgo!H17:H19="MENOR","LEVE",IF(Mapa_de_Riesgo!H17:H19="LEVE","LEVE"))))),IF(talento2023!T4="MODERADO",IF(Mapa_de_Riesgo!H17:H19="CATASTRÓFICO","MAYOR",IF(Mapa_de_Riesgo!H17:H19="MAYOR","MODERADO",IF(Mapa_de_Riesgo!H17:H19="MODERADO","MENOR",IF(Mapa_de_Riesgo!H17:H19="MENOR","LEVE",IF(Mapa_de_Riesgo!H17:H19="LEVE","LEVE"))))))))))</f>
        <v>Moderado</v>
      </c>
      <c r="V17" s="235" t="str">
        <f>IF(OR(T17=0,U17=0),"",INDEX('Mapa de Calor'!$D$5:$H$9,(MATCH(T17,'Mapa de Calor'!$B$5:$B$9,0)),MATCH(U17,'Mapa de Calor'!$D$10:$H$10,0)))</f>
        <v>Moderado</v>
      </c>
      <c r="W17" s="88"/>
    </row>
    <row r="18" spans="1:23" s="2" customFormat="1" ht="93.75" customHeight="1" x14ac:dyDescent="0.2">
      <c r="A18" s="150"/>
      <c r="B18" s="151"/>
      <c r="C18" s="50" t="str">
        <f>'Descripción del Riesgo'!E9</f>
        <v>Falta de compromiso de funcionarios para suministrar oportunamente la información para actualizar sus hojas de vida</v>
      </c>
      <c r="D18" s="151"/>
      <c r="E18" s="149"/>
      <c r="F18" s="148"/>
      <c r="G18" s="152"/>
      <c r="H18" s="148"/>
      <c r="I18" s="149"/>
      <c r="J18" s="41" t="str">
        <f>'Diseño de Controles'!D5</f>
        <v>Reducir</v>
      </c>
      <c r="K18" s="54" t="str">
        <f>'Diseño de Controles'!F5</f>
        <v xml:space="preserve">Sensibilizar a los funcionarios y contratistas de la alcaldía para que suministren la información en forma oportuna y suficiente de sus hojas de vida, que deba ser actualizada                                           </v>
      </c>
      <c r="L18" s="42" t="str">
        <f>'Diseño de Controles'!E5</f>
        <v>Preventivo</v>
      </c>
      <c r="M18" s="233" t="str">
        <f>'Diseño de Controles'!G5</f>
        <v>Secretario Administrativo / lider de talento Humano</v>
      </c>
      <c r="N18" s="233" t="str">
        <f>'Diseño de Controles'!H5</f>
        <v>Abril de 2023</v>
      </c>
      <c r="O18" s="233" t="str">
        <f>talento2023!G5</f>
        <v>Manual</v>
      </c>
      <c r="P18" s="233"/>
      <c r="Q18" s="233" t="str">
        <f>talento2023!I5</f>
        <v>Documentado</v>
      </c>
      <c r="R18" s="233" t="str">
        <f>talento2023!K5</f>
        <v>Aleatoria</v>
      </c>
      <c r="S18" s="233" t="str">
        <f>talento2023!M5</f>
        <v>Con registro</v>
      </c>
      <c r="T18" s="234"/>
      <c r="U18" s="235"/>
      <c r="V18" s="235"/>
      <c r="W18" s="88"/>
    </row>
    <row r="19" spans="1:23" s="2" customFormat="1" ht="15.75" x14ac:dyDescent="0.2">
      <c r="A19" s="150"/>
      <c r="B19" s="151"/>
      <c r="C19" s="50">
        <f>'Descripción del Riesgo'!E10</f>
        <v>0</v>
      </c>
      <c r="D19" s="151"/>
      <c r="E19" s="149"/>
      <c r="F19" s="148"/>
      <c r="G19" s="152"/>
      <c r="H19" s="148"/>
      <c r="I19" s="149"/>
      <c r="J19" s="41">
        <f>'Diseño de Controles'!D6</f>
        <v>0</v>
      </c>
      <c r="K19" s="54">
        <f>'Diseño de Controles'!F6</f>
        <v>0</v>
      </c>
      <c r="L19" s="42">
        <f>'Diseño de Controles'!E6</f>
        <v>0</v>
      </c>
      <c r="M19" s="233">
        <f>'Diseño de Controles'!G6</f>
        <v>0</v>
      </c>
      <c r="N19" s="233">
        <f>'Diseño de Controles'!H6</f>
        <v>0</v>
      </c>
      <c r="O19" s="233">
        <f>talento2023!G6</f>
        <v>0</v>
      </c>
      <c r="P19" s="233"/>
      <c r="Q19" s="233">
        <f>talento2023!I6</f>
        <v>0</v>
      </c>
      <c r="R19" s="233">
        <f>talento2023!K6</f>
        <v>0</v>
      </c>
      <c r="S19" s="233">
        <f>talento2023!M6</f>
        <v>0</v>
      </c>
      <c r="T19" s="234"/>
      <c r="U19" s="235"/>
      <c r="V19" s="235"/>
      <c r="W19" s="88"/>
    </row>
    <row r="20" spans="1:23" ht="74.25" customHeight="1" x14ac:dyDescent="0.2">
      <c r="A20" s="150">
        <v>2</v>
      </c>
      <c r="B20" s="151" t="str">
        <f>'Descripción del Riesgo'!C11</f>
        <v xml:space="preserve">Deficiente desempeño laboral y desmotivación de los funcionarios  / Deterioro del clima laboral </v>
      </c>
      <c r="C20" s="50" t="str">
        <f>'Descripción del Riesgo'!E11</f>
        <v>Incumplimiento a la ejecución del Programa de Gestión Estrátegica del Talento Humano</v>
      </c>
      <c r="D20" s="151" t="str">
        <f>'Descripción del Riesgo'!F11</f>
        <v>1- Afectación del clima laboral,                                                                   2- Desmotivación de los funcionarios,                                      3- Quejas y demandas contra la entidad,                                      4- Deterioro de la calidad de vida de los funcionarios,                               5- Intervención de organismos de control,                                       6- Deterioro de la imagen de la empresa                                                          7- Baja productividad e incumplimiento de metas y de objetivos institucionales</v>
      </c>
      <c r="E20" s="149">
        <f>Probabilidad!C12</f>
        <v>3</v>
      </c>
      <c r="F20" s="148" t="str">
        <f>Probabilidad!D12</f>
        <v>Baja</v>
      </c>
      <c r="G20" s="152">
        <f t="shared" ref="G20" si="0">IF(F20="MUY Baja",20%,IF(F20="Baja",40%,IF(F20="Media",60%,IF(F20="Alta",80%,IF(F20="Muy Alta",100%,"")))))</f>
        <v>0.4</v>
      </c>
      <c r="H20" s="148" t="str">
        <f>Probabilidad!E12</f>
        <v>Catastrófico</v>
      </c>
      <c r="I20" s="149" t="str">
        <f>IF(OR(F20=0,H20=0),"",INDEX('Mapa de Calor'!$D$5:$H$9,(MATCH(Mapa_de_Riesgo!F20:F22,'Mapa de Calor'!$B$5:$B$9,0)),MATCH(Mapa_de_Riesgo!H20:H22,'Mapa de Calor'!$D$10:$H$10,0)))</f>
        <v>Extremo</v>
      </c>
      <c r="J20" s="41" t="str">
        <f>'Diseño de Controles'!D7</f>
        <v>Reducir</v>
      </c>
      <c r="K20" s="54" t="str">
        <f>'Diseño de Controles'!F7</f>
        <v>Diseñar un cronograma  para la ejecución del Plan de capacitación, bienestar y estímulos y del Plan de seguridad en el trabajo.</v>
      </c>
      <c r="L20" s="42" t="str">
        <f>'Diseño de Controles'!E7</f>
        <v>Preventivo</v>
      </c>
      <c r="M20" s="233" t="str">
        <f>'Diseño de Controles'!G7</f>
        <v>Secretario Administrativo / lider de talento Humano</v>
      </c>
      <c r="N20" s="233" t="str">
        <f>'Diseño de Controles'!H7</f>
        <v>Permanente</v>
      </c>
      <c r="O20" s="233" t="str">
        <f>talento2023!G7</f>
        <v>Manual</v>
      </c>
      <c r="P20" s="233"/>
      <c r="Q20" s="233" t="str">
        <f>talento2023!I7</f>
        <v>Documentado</v>
      </c>
      <c r="R20" s="233" t="str">
        <f>talento2023!K7</f>
        <v>Aleatoria</v>
      </c>
      <c r="S20" s="233" t="str">
        <f>talento2023!M7</f>
        <v>Con registro</v>
      </c>
      <c r="T20" s="234" t="str">
        <f>IF(F20="","",IF(L20="CORRECTIVO",F20,IF(talento2023!T7="FUERTE",IF(F20="MUY ALTA","MEDIA",IF(F20="ALTA","BAJA",IF(F20="MEDIA","MUY BAJA",IF(F20="BAJA","MUY BAJA",IF(F20="BAJA","BAJA"))))),IF(talento2023!T7="MODERADO",IF(F20="MUY ALTA","ALTA",IF(F20="ALTA","MEDIA",IF(F20="MEDIA","BAJA",IF(F20="BAJA","MUY BAJA",IF(F20="MUY BAJA","MUY BAJA"))))),IF(talento2023!T7="DÉBIL",Mapa_de_Riesgo!F20)))))</f>
        <v>MUY BAJA</v>
      </c>
      <c r="U20" s="235" t="str">
        <f>IF(H20="","",IF(L20&lt;&gt;"CORRECTIVO",H20,IF(L20="CORRECTIVO",IF(talento2023!T7="FUERTE",IF(Mapa_de_Riesgo!H20:H22="CATASTRÓFICO","MODERADO",IF(Mapa_de_Riesgo!H20:H22="MAYOR","MENOR",IF(Mapa_de_Riesgo!H20:H22="MODERADO","LEVE",IF(Mapa_de_Riesgo!H20:H22="MENOR","LEVE",IF(Mapa_de_Riesgo!H20:H22="LEVE","LEVE"))))),IF(talento2023!T7="MODERADO",IF(Mapa_de_Riesgo!H20:H22="CATASTRÓFICO","MAYOR",IF(Mapa_de_Riesgo!H20:H22="MAYOR","MODERADO",IF(Mapa_de_Riesgo!H20:H22="MODERADO","MENOR",IF(Mapa_de_Riesgo!H20:H22="MENOR","LEVE",IF(Mapa_de_Riesgo!H20:H22="LEVE","LEVE"))))))))))</f>
        <v>Catastrófico</v>
      </c>
      <c r="V20" s="235" t="str">
        <f>IF(OR(T20=0,U20=0),"",INDEX('Mapa de Calor'!$D$5:$H$9,(MATCH(T20,'Mapa de Calor'!$B$5:$B$9,0)),MATCH(U20,'Mapa de Calor'!$D$10:$H$10,0)))</f>
        <v>Extremo</v>
      </c>
      <c r="W20" s="88"/>
    </row>
    <row r="21" spans="1:23" ht="90" customHeight="1" x14ac:dyDescent="0.2">
      <c r="A21" s="150"/>
      <c r="B21" s="151"/>
      <c r="C21" s="50" t="str">
        <f>'Descripción del Riesgo'!E12</f>
        <v>Falta de reconocimiento e incentivo por el tiempo y la labor realizada  enla entidad</v>
      </c>
      <c r="D21" s="151"/>
      <c r="E21" s="149"/>
      <c r="F21" s="148"/>
      <c r="G21" s="152"/>
      <c r="H21" s="148"/>
      <c r="I21" s="149"/>
      <c r="J21" s="41" t="str">
        <f>'Diseño de Controles'!D8</f>
        <v>Reducir</v>
      </c>
      <c r="K21" s="54" t="str">
        <f>'Diseño de Controles'!F8</f>
        <v>Incluir en el Plan de incentivos y de bienestar, actividades de reconocimientos a los funcionarios más comprometidos y sentido de pertenencia con la entidad.</v>
      </c>
      <c r="L21" s="42" t="str">
        <f>'Diseño de Controles'!E8</f>
        <v>Preventivo</v>
      </c>
      <c r="M21" s="233" t="str">
        <f>'Diseño de Controles'!G8</f>
        <v>Secretario Administrativo / lider de talento Humano</v>
      </c>
      <c r="N21" s="233" t="str">
        <f>'Diseño de Controles'!H8</f>
        <v>Abril de 2023</v>
      </c>
      <c r="O21" s="233" t="str">
        <f>talento2023!G8</f>
        <v>Manual</v>
      </c>
      <c r="P21" s="233"/>
      <c r="Q21" s="233" t="str">
        <f>talento2023!I8</f>
        <v>Documentado</v>
      </c>
      <c r="R21" s="233" t="str">
        <f>talento2023!K8</f>
        <v>Continua</v>
      </c>
      <c r="S21" s="233" t="str">
        <f>talento2023!M8</f>
        <v>Con registro</v>
      </c>
      <c r="T21" s="234"/>
      <c r="U21" s="235"/>
      <c r="V21" s="235"/>
      <c r="W21" s="88"/>
    </row>
    <row r="22" spans="1:23" ht="15.75" x14ac:dyDescent="0.2">
      <c r="A22" s="150"/>
      <c r="B22" s="151"/>
      <c r="C22" s="50">
        <f>'Descripción del Riesgo'!E13</f>
        <v>0</v>
      </c>
      <c r="D22" s="151"/>
      <c r="E22" s="149"/>
      <c r="F22" s="148"/>
      <c r="G22" s="152"/>
      <c r="H22" s="148"/>
      <c r="I22" s="149"/>
      <c r="J22" s="41">
        <f>'Diseño de Controles'!D9</f>
        <v>0</v>
      </c>
      <c r="K22" s="54">
        <f>'Diseño de Controles'!F9</f>
        <v>0</v>
      </c>
      <c r="L22" s="42">
        <f>'Diseño de Controles'!E9</f>
        <v>0</v>
      </c>
      <c r="M22" s="233">
        <f>'Diseño de Controles'!G9</f>
        <v>0</v>
      </c>
      <c r="N22" s="233">
        <f>'Diseño de Controles'!H9</f>
        <v>0</v>
      </c>
      <c r="O22" s="233">
        <f>talento2023!G9</f>
        <v>0</v>
      </c>
      <c r="P22" s="233"/>
      <c r="Q22" s="233">
        <f>talento2023!I9</f>
        <v>0</v>
      </c>
      <c r="R22" s="233">
        <f>talento2023!K9</f>
        <v>0</v>
      </c>
      <c r="S22" s="233">
        <f>talento2023!M9</f>
        <v>0</v>
      </c>
      <c r="T22" s="234"/>
      <c r="U22" s="235"/>
      <c r="V22" s="235"/>
      <c r="W22" s="88"/>
    </row>
    <row r="23" spans="1:23" ht="85.5" customHeight="1" x14ac:dyDescent="0.2">
      <c r="A23" s="150">
        <v>3</v>
      </c>
      <c r="B23" s="151" t="str">
        <f>'Descripción del Riesgo'!C14</f>
        <v>No proveer oportunamente el Talento Humano requerido por la entidad.</v>
      </c>
      <c r="C23" s="50" t="str">
        <f>'Descripción del Riesgo'!E14</f>
        <v>Insuficiencia de recursos en el presupuesto de la entidad</v>
      </c>
      <c r="D23" s="151" t="str">
        <f>'Descripción del Riesgo'!F14</f>
        <v xml:space="preserve">1-Detrimento patrimonial como consecuencia de reclamaciones laborales inexistentes,                                       2-Investigaciones disciplinarias                                                                   3-Pérdida de información                                                                           4. histórica real de la entidad                                                                          5  - Desconfianza ciudadana                                                                    6   - Deterioro de la imagen de la entidad   </v>
      </c>
      <c r="E23" s="149">
        <f>Probabilidad!C13</f>
        <v>12</v>
      </c>
      <c r="F23" s="148" t="str">
        <f>Probabilidad!D13</f>
        <v>Baja</v>
      </c>
      <c r="G23" s="152">
        <f t="shared" ref="G23" si="1">IF(F23="MUY Baja",20%,IF(F23="Baja",40%,IF(F23="Media",60%,IF(F23="Alta",80%,IF(F23="Muy Alta",100%,"")))))</f>
        <v>0.4</v>
      </c>
      <c r="H23" s="148" t="str">
        <f>Probabilidad!E13</f>
        <v>Mayor</v>
      </c>
      <c r="I23" s="149" t="str">
        <f>IF(OR(F23=0,H23=0),"",INDEX('Mapa de Calor'!$D$5:$H$9,(MATCH(Mapa_de_Riesgo!F23:F25,'Mapa de Calor'!$B$5:$B$9,0)),MATCH(Mapa_de_Riesgo!H23:H25,'Mapa de Calor'!$D$10:$H$10,0)))</f>
        <v>Alto</v>
      </c>
      <c r="J23" s="41" t="str">
        <f>'Diseño de Controles'!D10</f>
        <v>Reducir</v>
      </c>
      <c r="K23" s="54" t="str">
        <f>'Diseño de Controles'!F10</f>
        <v>Gestionar ante el alcalde municipal y la secretaría de hacienda la priorización de recursos para vinculación de personal</v>
      </c>
      <c r="L23" s="42" t="str">
        <f>'Diseño de Controles'!E10</f>
        <v>Preventivo</v>
      </c>
      <c r="M23" s="233" t="str">
        <f>'Diseño de Controles'!G10</f>
        <v>Secretario Administrativo / lider de talento Humano</v>
      </c>
      <c r="N23" s="233" t="str">
        <f>'Diseño de Controles'!H10</f>
        <v>I semestre</v>
      </c>
      <c r="O23" s="233" t="str">
        <f>talento2023!G10</f>
        <v>Manual</v>
      </c>
      <c r="P23" s="233"/>
      <c r="Q23" s="233" t="str">
        <f>talento2023!I10</f>
        <v>Documentado</v>
      </c>
      <c r="R23" s="233" t="str">
        <f>talento2023!K10</f>
        <v>Aleatoria</v>
      </c>
      <c r="S23" s="233" t="str">
        <f>talento2023!M10</f>
        <v>Sin registro</v>
      </c>
      <c r="T23" s="234" t="str">
        <f>IF(F23="","",IF(L23="CORRECTIVO",F23,IF(talento2023!T10="FUERTE",IF(F23="MUY ALTA","MEDIA",IF(F23="ALTA","BAJA",IF(F23="MEDIA","MUY BAJA",IF(F23="BAJA","MUY BAJA",IF(F23="BAJA","BAJA"))))),IF(talento2023!T10="MODERADO",IF(F23="MUY ALTA","ALTA",IF(F23="ALTA","MEDIA",IF(F23="MEDIA","BAJA",IF(F23="BAJA","MUY BAJA",IF(F23="MUY BAJA","MUY BAJA"))))),IF(talento2023!T10="DÉBIL",Mapa_de_Riesgo!F23)))))</f>
        <v>MUY BAJA</v>
      </c>
      <c r="U23" s="235" t="str">
        <f>IF(H23="","",IF(L23&lt;&gt;"CORRECTIVO",H23,IF(L23="CORRECTIVO",IF(talento2023!T10="FUERTE",IF(Mapa_de_Riesgo!H23:H25="CATASTRÓFICO","MODERADO",IF(Mapa_de_Riesgo!H23:H25="MAYOR","MENOR",IF(Mapa_de_Riesgo!H23:H25="MODERADO","LEVE",IF(Mapa_de_Riesgo!H23:H25="MENOR","LEVE",IF(Mapa_de_Riesgo!H23:H25="LEVE","LEVE"))))),IF(talento2023!T10="MODERADO",IF(Mapa_de_Riesgo!H23:H25="CATASTRÓFICO","MAYOR",IF(Mapa_de_Riesgo!H23:H25="MAYOR","MODERADO",IF(Mapa_de_Riesgo!H23:H25="MODERADO","MENOR",IF(Mapa_de_Riesgo!H23:H25="MENOR","LEVE",IF(Mapa_de_Riesgo!H23:H25="LEVE","LEVE"))))))))))</f>
        <v>Mayor</v>
      </c>
      <c r="V23" s="235" t="str">
        <f>IF(OR(T23=0,U23=0),"",INDEX('Mapa de Calor'!$D$5:$H$9,(MATCH(T23,'Mapa de Calor'!$B$5:$B$9,0)),MATCH(U23,'Mapa de Calor'!$D$10:$H$10,0)))</f>
        <v>Alto</v>
      </c>
      <c r="W23" s="88"/>
    </row>
    <row r="24" spans="1:23" ht="110.25" customHeight="1" x14ac:dyDescent="0.2">
      <c r="A24" s="150"/>
      <c r="B24" s="151"/>
      <c r="C24" s="50" t="str">
        <f>'Descripción del Riesgo'!E15</f>
        <v>Escases de  perfiles profesionales en dependencias estrategicas.</v>
      </c>
      <c r="D24" s="151"/>
      <c r="E24" s="149"/>
      <c r="F24" s="148"/>
      <c r="G24" s="152"/>
      <c r="H24" s="148"/>
      <c r="I24" s="149"/>
      <c r="J24" s="41" t="str">
        <f>'Diseño de Controles'!D11</f>
        <v>Reducir</v>
      </c>
      <c r="K24" s="54" t="str">
        <f>'Diseño de Controles'!F11</f>
        <v>Implementar las políticas y normas del talento humana para la vinculación, desarrollo y retiro de los funcionarios con el fin de que la entidad alcance las metas estratégicas</v>
      </c>
      <c r="L24" s="42" t="str">
        <f>'Diseño de Controles'!E11</f>
        <v>Preventivo</v>
      </c>
      <c r="M24" s="233" t="str">
        <f>'Diseño de Controles'!G11</f>
        <v>Secretario Administrativo / lider de talento Humano</v>
      </c>
      <c r="N24" s="233" t="str">
        <f>'Diseño de Controles'!H11</f>
        <v>Permanente</v>
      </c>
      <c r="O24" s="233" t="str">
        <f>talento2023!G11</f>
        <v>Manual</v>
      </c>
      <c r="P24" s="233"/>
      <c r="Q24" s="233" t="str">
        <f>talento2023!I11</f>
        <v>Documentado</v>
      </c>
      <c r="R24" s="233" t="str">
        <f>talento2023!K11</f>
        <v>Continua</v>
      </c>
      <c r="S24" s="233" t="str">
        <f>talento2023!M11</f>
        <v>Con registro</v>
      </c>
      <c r="T24" s="234"/>
      <c r="U24" s="235"/>
      <c r="V24" s="235"/>
      <c r="W24" s="88"/>
    </row>
    <row r="25" spans="1:23" ht="15.75" x14ac:dyDescent="0.2">
      <c r="A25" s="150"/>
      <c r="B25" s="151"/>
      <c r="C25" s="50">
        <f>'Descripción del Riesgo'!E16</f>
        <v>0</v>
      </c>
      <c r="D25" s="151"/>
      <c r="E25" s="149"/>
      <c r="F25" s="148"/>
      <c r="G25" s="152"/>
      <c r="H25" s="148"/>
      <c r="I25" s="149"/>
      <c r="J25" s="41">
        <f>'Diseño de Controles'!D12</f>
        <v>0</v>
      </c>
      <c r="K25" s="54">
        <f>'Diseño de Controles'!F12</f>
        <v>0</v>
      </c>
      <c r="L25" s="42">
        <f>'Diseño de Controles'!E12</f>
        <v>0</v>
      </c>
      <c r="M25" s="233">
        <f>'Diseño de Controles'!G12</f>
        <v>0</v>
      </c>
      <c r="N25" s="233">
        <f>'Diseño de Controles'!H12</f>
        <v>0</v>
      </c>
      <c r="O25" s="233">
        <f>talento2023!G12</f>
        <v>0</v>
      </c>
      <c r="P25" s="233"/>
      <c r="Q25" s="233">
        <f>talento2023!I12</f>
        <v>0</v>
      </c>
      <c r="R25" s="233">
        <f>talento2023!K12</f>
        <v>0</v>
      </c>
      <c r="S25" s="233">
        <f>talento2023!M12</f>
        <v>0</v>
      </c>
      <c r="T25" s="234"/>
      <c r="U25" s="235"/>
      <c r="V25" s="235"/>
      <c r="W25" s="88"/>
    </row>
    <row r="26" spans="1:23" ht="75" x14ac:dyDescent="0.2">
      <c r="A26" s="150">
        <v>4</v>
      </c>
      <c r="B26" s="151" t="str">
        <f>'Descripción del Riesgo'!C17</f>
        <v xml:space="preserve">Liquidar la Nómina de funcionarios con errores </v>
      </c>
      <c r="C26" s="50" t="str">
        <f>'Descripción del Riesgo'!E17</f>
        <v xml:space="preserve">Deficiencias en la verificación de los documentos de la nómina </v>
      </c>
      <c r="D26" s="151" t="str">
        <f>'Descripción del Riesgo'!F17</f>
        <v xml:space="preserve">1- Pago en exceso o con inconsistencias en le nómina                2- Alteración del clima laboral                                                                            3- Deterioro de la autoridad                                                                           4- Quejas y denuncias de los funcionarios afectados                       5- Baja productividad o incumplimiento de metas y de objetivos                                            </v>
      </c>
      <c r="E26" s="149">
        <f>Probabilidad!C14</f>
        <v>12</v>
      </c>
      <c r="F26" s="148" t="str">
        <f>Probabilidad!D14</f>
        <v>Baja</v>
      </c>
      <c r="G26" s="152">
        <f t="shared" ref="G26" si="2">IF(F26="MUY Baja",20%,IF(F26="Baja",40%,IF(F26="Media",60%,IF(F26="Alta",80%,IF(F26="Muy Alta",100%,"")))))</f>
        <v>0.4</v>
      </c>
      <c r="H26" s="148" t="str">
        <f>Probabilidad!E14</f>
        <v>Mayor</v>
      </c>
      <c r="I26" s="149" t="str">
        <f>IF(OR(F26=0,H26=0),"",INDEX('Mapa de Calor'!$D$5:$H$9,(MATCH(Mapa_de_Riesgo!F26:F28,'Mapa de Calor'!$B$5:$B$9,0)),MATCH(Mapa_de_Riesgo!H26:H28,'Mapa de Calor'!$D$10:$H$10,0)))</f>
        <v>Alto</v>
      </c>
      <c r="J26" s="41" t="str">
        <f>'Diseño de Controles'!D13</f>
        <v>Reducir</v>
      </c>
      <c r="K26" s="54" t="str">
        <f>'Diseño de Controles'!F13</f>
        <v>Diligenciar oportunamente el formato de novedades de los funcionarios, y constatar la suficiencia y el contenido de los soportes</v>
      </c>
      <c r="L26" s="42" t="str">
        <f>'Diseño de Controles'!E13</f>
        <v>Preventivo</v>
      </c>
      <c r="M26" s="233" t="str">
        <f>'Diseño de Controles'!G13</f>
        <v>Secretario Administrativo / lider de talento Humano</v>
      </c>
      <c r="N26" s="233" t="str">
        <f>'Diseño de Controles'!H13</f>
        <v>Permanente</v>
      </c>
      <c r="O26" s="233" t="str">
        <f>talento2023!G13</f>
        <v>Manual</v>
      </c>
      <c r="P26" s="233"/>
      <c r="Q26" s="233" t="str">
        <f>talento2023!I13</f>
        <v>Documentado</v>
      </c>
      <c r="R26" s="233" t="str">
        <f>talento2023!K13</f>
        <v>Continua</v>
      </c>
      <c r="S26" s="233" t="str">
        <f>talento2023!M13</f>
        <v>Con registro</v>
      </c>
      <c r="T26" s="234" t="str">
        <f>IF(F26="","",IF(L26="CORRECTIVO",F26,IF(talento2023!T13="FUERTE",IF(F26="MUY ALTA","MEDIA",IF(F26="ALTA","BAJA",IF(F26="MEDIA","MUY BAJA",IF(F26="BAJA","MUY BAJA",IF(F26="BAJA","BAJA"))))),IF(talento2023!T13="MODERADO",IF(F26="MUY ALTA","ALTA",IF(F26="ALTA","MEDIA",IF(F26="MEDIA","BAJA",IF(F26="BAJA","MUY BAJA",IF(F26="MUY BAJA","MUY BAJA"))))),IF(talento2023!T13="DÉBIL",Mapa_de_Riesgo!F26)))))</f>
        <v>MUY BAJA</v>
      </c>
      <c r="U26" s="235" t="str">
        <f>IF(H26="","",IF(L26&lt;&gt;"CORRECTIVO",H26,IF(L26="CORRECTIVO",IF(talento2023!T13="FUERTE",IF(Mapa_de_Riesgo!H26:H28="CATASTRÓFICO","MODERADO",IF(Mapa_de_Riesgo!H26:H28="MAYOR","MENOR",IF(Mapa_de_Riesgo!H26:H28="MODERADO","LEVE",IF(Mapa_de_Riesgo!H26:H28="MENOR","LEVE",IF(Mapa_de_Riesgo!H26:H28="LEVE","LEVE"))))),IF(talento2023!T13="MODERADO",IF(Mapa_de_Riesgo!H26:H28="CATASTRÓFICO","MAYOR",IF(Mapa_de_Riesgo!H26:H28="MAYOR","MODERADO",IF(Mapa_de_Riesgo!H26:H28="MODERADO","MENOR",IF(Mapa_de_Riesgo!H26:H28="MENOR","LEVE",IF(Mapa_de_Riesgo!H26:H28="LEVE","LEVE"))))))))))</f>
        <v>Mayor</v>
      </c>
      <c r="V26" s="235" t="str">
        <f>IF(OR(T26=0,U26=0),"",INDEX('Mapa de Calor'!$D$5:$H$9,(MATCH(T26,'Mapa de Calor'!$B$5:$B$9,0)),MATCH(U26,'Mapa de Calor'!$D$10:$H$10,0)))</f>
        <v>Alto</v>
      </c>
      <c r="W26" s="88"/>
    </row>
    <row r="27" spans="1:23" ht="63" x14ac:dyDescent="0.2">
      <c r="A27" s="150"/>
      <c r="B27" s="151"/>
      <c r="C27" s="50" t="str">
        <f>'Descripción del Riesgo'!E18</f>
        <v xml:space="preserve">Demora en el reporte de las incapacidades, vacaciones y ausencias en el sitio de trabajo </v>
      </c>
      <c r="D27" s="151"/>
      <c r="E27" s="149"/>
      <c r="F27" s="148"/>
      <c r="G27" s="152"/>
      <c r="H27" s="148"/>
      <c r="I27" s="149"/>
      <c r="J27" s="41" t="str">
        <f>'Diseño de Controles'!D14</f>
        <v>Reducir</v>
      </c>
      <c r="K27" s="54" t="str">
        <f>'Diseño de Controles'!F14</f>
        <v>Actualizarlos procedimientos para  el trámite de las Novedades laborales.</v>
      </c>
      <c r="L27" s="42" t="str">
        <f>'Diseño de Controles'!E14</f>
        <v>Preventivo</v>
      </c>
      <c r="M27" s="233" t="str">
        <f>'Diseño de Controles'!G14</f>
        <v>Secretario Administrativo / lider de talento Humano</v>
      </c>
      <c r="N27" s="233" t="str">
        <f>'Diseño de Controles'!H14</f>
        <v>Mayo de 2023</v>
      </c>
      <c r="O27" s="233" t="str">
        <f>talento2023!G14</f>
        <v>Manual</v>
      </c>
      <c r="P27" s="233"/>
      <c r="Q27" s="233" t="str">
        <f>talento2023!I14</f>
        <v>Documentado</v>
      </c>
      <c r="R27" s="233" t="str">
        <f>talento2023!K14</f>
        <v>Aleatoria</v>
      </c>
      <c r="S27" s="233" t="str">
        <f>talento2023!M14</f>
        <v>Con registro</v>
      </c>
      <c r="T27" s="234"/>
      <c r="U27" s="235"/>
      <c r="V27" s="235"/>
      <c r="W27" s="88"/>
    </row>
    <row r="28" spans="1:23" ht="15.75" x14ac:dyDescent="0.2">
      <c r="A28" s="150"/>
      <c r="B28" s="151"/>
      <c r="C28" s="50">
        <f>'Descripción del Riesgo'!E19</f>
        <v>0</v>
      </c>
      <c r="D28" s="151"/>
      <c r="E28" s="149"/>
      <c r="F28" s="148"/>
      <c r="G28" s="152"/>
      <c r="H28" s="148"/>
      <c r="I28" s="149"/>
      <c r="J28" s="41">
        <f>'Diseño de Controles'!D15</f>
        <v>0</v>
      </c>
      <c r="K28" s="54">
        <f>'Diseño de Controles'!F15</f>
        <v>0</v>
      </c>
      <c r="L28" s="42">
        <f>'Diseño de Controles'!E15</f>
        <v>0</v>
      </c>
      <c r="M28" s="233">
        <f>'Diseño de Controles'!G15</f>
        <v>0</v>
      </c>
      <c r="N28" s="233">
        <f>'Diseño de Controles'!H15</f>
        <v>0</v>
      </c>
      <c r="O28" s="233">
        <f>talento2023!G15</f>
        <v>0</v>
      </c>
      <c r="P28" s="233"/>
      <c r="Q28" s="233">
        <f>talento2023!I15</f>
        <v>0</v>
      </c>
      <c r="R28" s="233">
        <f>talento2023!K15</f>
        <v>0</v>
      </c>
      <c r="S28" s="233">
        <f>talento2023!M15</f>
        <v>0</v>
      </c>
      <c r="T28" s="234"/>
      <c r="U28" s="235"/>
      <c r="V28" s="235"/>
      <c r="W28" s="88"/>
    </row>
    <row r="29" spans="1:23" ht="75" x14ac:dyDescent="0.2">
      <c r="A29" s="150">
        <v>5</v>
      </c>
      <c r="B29" s="151" t="str">
        <f>'Descripción del Riesgo'!C20</f>
        <v>Deterioro del clima laboral y desmotivación de los funcionarios</v>
      </c>
      <c r="C29" s="50" t="str">
        <f>'Descripción del Riesgo'!E20</f>
        <v>Deficientes estrategias y actividades para resolver o abordar los conflictos y diferencias entre y con los funcionarsio de la alcaldía</v>
      </c>
      <c r="D29" s="151" t="str">
        <f>'Descripción del Riesgo'!F20</f>
        <v>1- Afectación del clima laboral,                                                                   2- Desmotivación de los funcionarios,                                      3- Quejas y demandas contra la entidad,                                      4- Deterioro de la calidad de vida de los funcionarios,                               5- Intervención de organismos de control,                                       6- Deterioro de la imagen de la empresa                                                          7- Baja productividad e incumplimiento de metas y de objetivos institucionales</v>
      </c>
      <c r="E29" s="149">
        <f>Probabilidad!C15</f>
        <v>24</v>
      </c>
      <c r="F29" s="148" t="str">
        <f>Probabilidad!D15</f>
        <v>Baja</v>
      </c>
      <c r="G29" s="152">
        <f t="shared" ref="G29" si="3">IF(F29="MUY Baja",20%,IF(F29="Baja",40%,IF(F29="Media",60%,IF(F29="Alta",80%,IF(F29="Muy Alta",100%,"")))))</f>
        <v>0.4</v>
      </c>
      <c r="H29" s="148" t="str">
        <f>Probabilidad!E15</f>
        <v>Mayor</v>
      </c>
      <c r="I29" s="149" t="str">
        <f>IF(OR(F29=0,H29=0),"",INDEX('Mapa de Calor'!$D$5:$H$9,(MATCH(Mapa_de_Riesgo!F29:F31,'Mapa de Calor'!$B$5:$B$9,0)),MATCH(Mapa_de_Riesgo!H29:H31,'Mapa de Calor'!$D$10:$H$10,0)))</f>
        <v>Alto</v>
      </c>
      <c r="J29" s="41" t="str">
        <f>'Diseño de Controles'!D16</f>
        <v>Reducir</v>
      </c>
      <c r="K29" s="54" t="str">
        <f>'Diseño de Controles'!F16</f>
        <v>Realizar actividades de sensibilización sobre la ética, el compromiso con la entidad, con los recursos públicos y, socializar el Código de integridad de la alcaldía.</v>
      </c>
      <c r="L29" s="42" t="str">
        <f>'Diseño de Controles'!E16</f>
        <v>Preventivo</v>
      </c>
      <c r="M29" s="233" t="str">
        <f>'Diseño de Controles'!G16</f>
        <v>Secretario Administrativo / lider de talento Humano</v>
      </c>
      <c r="N29" s="233" t="str">
        <f>'Diseño de Controles'!H16</f>
        <v>De acuerdo con plan de acción del proceso</v>
      </c>
      <c r="O29" s="233" t="str">
        <f>talento2023!G16</f>
        <v>Manual</v>
      </c>
      <c r="P29" s="233"/>
      <c r="Q29" s="233" t="str">
        <f>talento2023!I16</f>
        <v>Documentado</v>
      </c>
      <c r="R29" s="233" t="str">
        <f>talento2023!K16</f>
        <v>Aleatoria</v>
      </c>
      <c r="S29" s="233" t="str">
        <f>talento2023!M16</f>
        <v>Con registro</v>
      </c>
      <c r="T29" s="234" t="b">
        <f>IF(F29="","",IF(L29="CORRECTIVO",F29,IF(talento2023!T16="FUERTE",IF(F29="MUY ALTA","MEDIA",IF(F29="ALTA","BAJA",IF(F29="MEDIA","MUY BAJA",IF(F29="BAJA","MUY BAJA",IF(F29="BAJA","BAJA"))))),IF(talento2023!T16="MODERADO",IF(F29="MUY ALTA","ALTA",IF(F29="ALTA","MEDIA",IF(F29="MEDIA","BAJA",IF(F29="BAJA","MUY BAJA",IF(F29="MUY BAJA","MUY BAJA"))))),IF(talento2023!T16="DÉBIL",Mapa_de_Riesgo!F29)))))</f>
        <v>0</v>
      </c>
      <c r="U29" s="235" t="str">
        <f>IF(H29="","",IF(L29&lt;&gt;"CORRECTIVO",H29,IF(L29="CORRECTIVO",IF(talento2023!T16="FUERTE",IF(Mapa_de_Riesgo!H29:H31="CATASTRÓFICO","MODERADO",IF(Mapa_de_Riesgo!H29:H31="MAYOR","MENOR",IF(Mapa_de_Riesgo!H29:H31="MODERADO","LEVE",IF(Mapa_de_Riesgo!H29:H31="MENOR","LEVE",IF(Mapa_de_Riesgo!H29:H31="LEVE","LEVE"))))),IF(talento2023!T16="MODERADO",IF(Mapa_de_Riesgo!H29:H31="CATASTRÓFICO","MAYOR",IF(Mapa_de_Riesgo!H29:H31="MAYOR","MODERADO",IF(Mapa_de_Riesgo!H29:H31="MODERADO","MENOR",IF(Mapa_de_Riesgo!H29:H31="MENOR","LEVE",IF(Mapa_de_Riesgo!H29:H31="LEVE","LEVE"))))))))))</f>
        <v>Mayor</v>
      </c>
      <c r="V29" s="235" t="e">
        <f>IF(OR(T29=0,U29=0),"",INDEX('Mapa de Calor'!$D$5:$H$9,(MATCH(T29,'Mapa de Calor'!$B$5:$B$9,0)),MATCH(U29,'Mapa de Calor'!$D$10:$H$10,0)))</f>
        <v>#N/A</v>
      </c>
      <c r="W29" s="88"/>
    </row>
    <row r="30" spans="1:23" ht="75" x14ac:dyDescent="0.2">
      <c r="A30" s="150"/>
      <c r="B30" s="151"/>
      <c r="C30" s="50" t="str">
        <f>'Descripción del Riesgo'!E21</f>
        <v xml:space="preserve">Insuficientes actividades de bienestar, estímulos e incentivos que satisfagan las necesidades y expectativas de los funcionarios </v>
      </c>
      <c r="D30" s="151"/>
      <c r="E30" s="149"/>
      <c r="F30" s="148"/>
      <c r="G30" s="152"/>
      <c r="H30" s="148"/>
      <c r="I30" s="149"/>
      <c r="J30" s="41" t="str">
        <f>'Diseño de Controles'!D17</f>
        <v>Reducir</v>
      </c>
      <c r="K30" s="54" t="str">
        <f>'Diseño de Controles'!F17</f>
        <v>Incluir, en el Plan de bienestar e incentivos, actividades de estímulos para resaltar o exaltar a los de mayor compromiso, solidaridad, puntualidad, antigüedad</v>
      </c>
      <c r="L30" s="42" t="str">
        <f>'Diseño de Controles'!E17</f>
        <v>Preventivo</v>
      </c>
      <c r="M30" s="233" t="str">
        <f>'Diseño de Controles'!G17</f>
        <v>Secretario Administrativo / lider de talento Humano</v>
      </c>
      <c r="N30" s="233" t="str">
        <f>'Diseño de Controles'!H17</f>
        <v>Mayo de 2023</v>
      </c>
      <c r="O30" s="233" t="str">
        <f>talento2023!G17</f>
        <v>Manual</v>
      </c>
      <c r="P30" s="233"/>
      <c r="Q30" s="233" t="str">
        <f>talento2023!I17</f>
        <v>Documentado</v>
      </c>
      <c r="R30" s="233" t="str">
        <f>talento2023!K17</f>
        <v>Continua</v>
      </c>
      <c r="S30" s="233" t="str">
        <f>talento2023!M17</f>
        <v>Con registro</v>
      </c>
      <c r="T30" s="234"/>
      <c r="U30" s="235"/>
      <c r="V30" s="235"/>
      <c r="W30" s="88"/>
    </row>
    <row r="31" spans="1:23" ht="15.75" x14ac:dyDescent="0.2">
      <c r="A31" s="150"/>
      <c r="B31" s="151"/>
      <c r="C31" s="50">
        <f>'Descripción del Riesgo'!E22</f>
        <v>0</v>
      </c>
      <c r="D31" s="151"/>
      <c r="E31" s="149"/>
      <c r="F31" s="148"/>
      <c r="G31" s="152"/>
      <c r="H31" s="148"/>
      <c r="I31" s="149"/>
      <c r="J31" s="41">
        <f>'Diseño de Controles'!D18</f>
        <v>0</v>
      </c>
      <c r="K31" s="54">
        <f>'Diseño de Controles'!F18</f>
        <v>0</v>
      </c>
      <c r="L31" s="42">
        <f>'Diseño de Controles'!E18</f>
        <v>0</v>
      </c>
      <c r="M31" s="233">
        <f>'Diseño de Controles'!G18</f>
        <v>0</v>
      </c>
      <c r="N31" s="233">
        <f>'Diseño de Controles'!H18</f>
        <v>0</v>
      </c>
      <c r="O31" s="233">
        <f>talento2023!G18</f>
        <v>0</v>
      </c>
      <c r="P31" s="233"/>
      <c r="Q31" s="233">
        <f>talento2023!I18</f>
        <v>0</v>
      </c>
      <c r="R31" s="233">
        <f>talento2023!K18</f>
        <v>0</v>
      </c>
      <c r="S31" s="233">
        <f>talento2023!M18</f>
        <v>0</v>
      </c>
      <c r="T31" s="234"/>
      <c r="U31" s="235"/>
      <c r="V31" s="235"/>
      <c r="W31" s="88"/>
    </row>
    <row r="32" spans="1:23" ht="15" x14ac:dyDescent="0.2">
      <c r="A32" s="150">
        <v>6</v>
      </c>
      <c r="B32" s="151">
        <f>'Descripción del Riesgo'!C23</f>
        <v>0</v>
      </c>
      <c r="C32" s="50">
        <f>'Descripción del Riesgo'!E23</f>
        <v>0</v>
      </c>
      <c r="D32" s="151">
        <f>'Descripción del Riesgo'!F23</f>
        <v>0</v>
      </c>
      <c r="E32" s="149">
        <f>Probabilidad!C16</f>
        <v>0</v>
      </c>
      <c r="F32" s="148">
        <f>Probabilidad!D16</f>
        <v>0</v>
      </c>
      <c r="G32" s="152" t="str">
        <f t="shared" ref="G32" si="4">IF(F32="MUY Baja",20%,IF(F32="Baja",40%,IF(F32="Media",60%,IF(F32="Alta",80%,IF(F32="Muy Alta",100%,"")))))</f>
        <v/>
      </c>
      <c r="H32" s="148">
        <f>Probabilidad!E16</f>
        <v>0</v>
      </c>
      <c r="I32" s="149" t="str">
        <f>IF(OR(F32=0,H32=0),"",INDEX('Mapa de Calor'!$D$5:$H$9,(MATCH(Mapa_de_Riesgo!F32:F34,'Mapa de Calor'!$B$5:$B$9,0)),MATCH(Mapa_de_Riesgo!H32:H34,'Mapa de Calor'!$D$10:$H$10,0)))</f>
        <v/>
      </c>
      <c r="J32" s="41">
        <f>'Diseño de Controles'!D19</f>
        <v>0</v>
      </c>
      <c r="K32" s="54">
        <f>'Diseño de Controles'!F19</f>
        <v>0</v>
      </c>
      <c r="L32" s="42">
        <f>'Diseño de Controles'!E19</f>
        <v>0</v>
      </c>
      <c r="M32" s="42">
        <f>'Diseño de Controles'!G19</f>
        <v>0</v>
      </c>
      <c r="N32" s="42">
        <f>'Diseño de Controles'!H19</f>
        <v>0</v>
      </c>
      <c r="O32" s="42">
        <f>talento2023!G19</f>
        <v>0</v>
      </c>
      <c r="P32" s="42"/>
      <c r="Q32" s="42">
        <f>talento2023!I19</f>
        <v>0</v>
      </c>
      <c r="R32" s="42">
        <f>talento2023!K19</f>
        <v>0</v>
      </c>
      <c r="S32" s="42">
        <f>talento2023!M19</f>
        <v>0</v>
      </c>
      <c r="T32" s="149"/>
      <c r="U32" s="156"/>
      <c r="V32" s="156"/>
      <c r="W32" s="88"/>
    </row>
    <row r="33" spans="1:23" ht="15" x14ac:dyDescent="0.2">
      <c r="A33" s="150"/>
      <c r="B33" s="151"/>
      <c r="C33" s="50">
        <f>'Descripción del Riesgo'!E24</f>
        <v>0</v>
      </c>
      <c r="D33" s="151"/>
      <c r="E33" s="149"/>
      <c r="F33" s="148"/>
      <c r="G33" s="152"/>
      <c r="H33" s="148"/>
      <c r="I33" s="149"/>
      <c r="J33" s="41">
        <f>'Diseño de Controles'!D20</f>
        <v>0</v>
      </c>
      <c r="K33" s="54">
        <f>'Diseño de Controles'!F20</f>
        <v>0</v>
      </c>
      <c r="L33" s="42">
        <f>'Diseño de Controles'!E20</f>
        <v>0</v>
      </c>
      <c r="M33" s="42">
        <f>'Diseño de Controles'!G20</f>
        <v>0</v>
      </c>
      <c r="N33" s="42">
        <f>'Diseño de Controles'!H20</f>
        <v>0</v>
      </c>
      <c r="O33" s="42">
        <f>talento2023!G20</f>
        <v>0</v>
      </c>
      <c r="P33" s="42"/>
      <c r="Q33" s="42">
        <f>talento2023!I20</f>
        <v>0</v>
      </c>
      <c r="R33" s="42">
        <f>talento2023!K20</f>
        <v>0</v>
      </c>
      <c r="S33" s="42">
        <f>talento2023!M20</f>
        <v>0</v>
      </c>
      <c r="T33" s="149"/>
      <c r="U33" s="156"/>
      <c r="V33" s="156"/>
      <c r="W33" s="88"/>
    </row>
    <row r="34" spans="1:23" ht="15" x14ac:dyDescent="0.2">
      <c r="A34" s="150"/>
      <c r="B34" s="151"/>
      <c r="C34" s="50">
        <f>'Descripción del Riesgo'!E25</f>
        <v>0</v>
      </c>
      <c r="D34" s="151"/>
      <c r="E34" s="149"/>
      <c r="F34" s="148"/>
      <c r="G34" s="152"/>
      <c r="H34" s="148"/>
      <c r="I34" s="149"/>
      <c r="J34" s="41">
        <f>'Diseño de Controles'!D21</f>
        <v>0</v>
      </c>
      <c r="K34" s="54">
        <f>'Diseño de Controles'!F21</f>
        <v>0</v>
      </c>
      <c r="L34" s="42">
        <f>'Diseño de Controles'!E21</f>
        <v>0</v>
      </c>
      <c r="M34" s="42">
        <f>'Diseño de Controles'!G21</f>
        <v>0</v>
      </c>
      <c r="N34" s="42">
        <f>'Diseño de Controles'!H21</f>
        <v>0</v>
      </c>
      <c r="O34" s="42">
        <f>talento2023!G21</f>
        <v>0</v>
      </c>
      <c r="P34" s="42"/>
      <c r="Q34" s="42">
        <f>talento2023!I21</f>
        <v>0</v>
      </c>
      <c r="R34" s="42">
        <f>talento2023!K21</f>
        <v>0</v>
      </c>
      <c r="S34" s="42">
        <f>talento2023!M21</f>
        <v>0</v>
      </c>
      <c r="T34" s="149"/>
      <c r="U34" s="156"/>
      <c r="V34" s="156"/>
      <c r="W34" s="88"/>
    </row>
  </sheetData>
  <sheetProtection algorithmName="SHA-512" hashValue="x6SM0S5qHb0j2EnuayzT7NSDNWikFMXHW96HnIN2lQn59lx3LqcCSOO3uZhSJuBiw89e5I0O50xmBVlae8E4XQ==" saltValue="jEjh4i9LCMtJ/aLsCPbPxA==" spinCount="100000" sheet="1" objects="1" scenarios="1"/>
  <mergeCells count="89">
    <mergeCell ref="T29:T31"/>
    <mergeCell ref="T32:T34"/>
    <mergeCell ref="U29:U31"/>
    <mergeCell ref="U32:U34"/>
    <mergeCell ref="V20:V22"/>
    <mergeCell ref="V23:V25"/>
    <mergeCell ref="V26:V28"/>
    <mergeCell ref="V29:V31"/>
    <mergeCell ref="V32:V34"/>
    <mergeCell ref="U20:U22"/>
    <mergeCell ref="U23:U25"/>
    <mergeCell ref="U26:U28"/>
    <mergeCell ref="C14:C16"/>
    <mergeCell ref="A14:A16"/>
    <mergeCell ref="B14:B16"/>
    <mergeCell ref="D14:D16"/>
    <mergeCell ref="D17:D19"/>
    <mergeCell ref="A17:A19"/>
    <mergeCell ref="H29:H31"/>
    <mergeCell ref="I29:I31"/>
    <mergeCell ref="A29:A31"/>
    <mergeCell ref="B29:B31"/>
    <mergeCell ref="D29:D31"/>
    <mergeCell ref="E29:E31"/>
    <mergeCell ref="G29:G31"/>
    <mergeCell ref="F29:F31"/>
    <mergeCell ref="I32:I34"/>
    <mergeCell ref="A32:A34"/>
    <mergeCell ref="B32:B34"/>
    <mergeCell ref="D32:D34"/>
    <mergeCell ref="F32:F34"/>
    <mergeCell ref="E32:E34"/>
    <mergeCell ref="G32:G34"/>
    <mergeCell ref="H32:H34"/>
    <mergeCell ref="M15:M16"/>
    <mergeCell ref="N15:N16"/>
    <mergeCell ref="U17:U19"/>
    <mergeCell ref="H26:H28"/>
    <mergeCell ref="L15:L16"/>
    <mergeCell ref="F15:I15"/>
    <mergeCell ref="K15:K16"/>
    <mergeCell ref="F17:F19"/>
    <mergeCell ref="H17:H19"/>
    <mergeCell ref="I17:I19"/>
    <mergeCell ref="F23:F25"/>
    <mergeCell ref="T26:T28"/>
    <mergeCell ref="A12:T12"/>
    <mergeCell ref="T17:T19"/>
    <mergeCell ref="T20:T22"/>
    <mergeCell ref="T23:T25"/>
    <mergeCell ref="B17:B19"/>
    <mergeCell ref="E14:E16"/>
    <mergeCell ref="E17:E19"/>
    <mergeCell ref="T15:W15"/>
    <mergeCell ref="S15:S16"/>
    <mergeCell ref="P15:P16"/>
    <mergeCell ref="O15:O16"/>
    <mergeCell ref="Q15:Q16"/>
    <mergeCell ref="H23:H25"/>
    <mergeCell ref="I23:I25"/>
    <mergeCell ref="A23:A25"/>
    <mergeCell ref="K13:W13"/>
    <mergeCell ref="B23:B25"/>
    <mergeCell ref="D23:D25"/>
    <mergeCell ref="G23:G25"/>
    <mergeCell ref="I26:I28"/>
    <mergeCell ref="A26:A28"/>
    <mergeCell ref="B26:B28"/>
    <mergeCell ref="D26:D28"/>
    <mergeCell ref="F26:F28"/>
    <mergeCell ref="E26:E28"/>
    <mergeCell ref="G26:G28"/>
    <mergeCell ref="E23:E25"/>
    <mergeCell ref="A13:E13"/>
    <mergeCell ref="A1:W11"/>
    <mergeCell ref="H20:H22"/>
    <mergeCell ref="I20:I22"/>
    <mergeCell ref="A20:A22"/>
    <mergeCell ref="B20:B22"/>
    <mergeCell ref="D20:D22"/>
    <mergeCell ref="F20:F22"/>
    <mergeCell ref="E20:E22"/>
    <mergeCell ref="G20:G22"/>
    <mergeCell ref="R15:R16"/>
    <mergeCell ref="G17:G19"/>
    <mergeCell ref="F13:J14"/>
    <mergeCell ref="K14:S14"/>
    <mergeCell ref="T14:W14"/>
    <mergeCell ref="V17:V19"/>
  </mergeCells>
  <pageMargins left="0.70866141732283472" right="0.70866141732283472" top="0.74803149606299213" bottom="0.74803149606299213" header="0.31496062992125984" footer="0.31496062992125984"/>
  <pageSetup paperSize="5" scale="3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1:E5"/>
  <sheetViews>
    <sheetView workbookViewId="0">
      <selection sqref="A1:E5"/>
    </sheetView>
  </sheetViews>
  <sheetFormatPr baseColWidth="10" defaultRowHeight="15" x14ac:dyDescent="0.25"/>
  <sheetData>
    <row r="1" spans="1:5" ht="30.75" x14ac:dyDescent="0.25">
      <c r="A1" s="17" t="s">
        <v>85</v>
      </c>
      <c r="B1" s="17" t="s">
        <v>88</v>
      </c>
      <c r="C1" s="16" t="s">
        <v>89</v>
      </c>
      <c r="D1" s="16" t="s">
        <v>89</v>
      </c>
      <c r="E1" s="16" t="s">
        <v>89</v>
      </c>
    </row>
    <row r="2" spans="1:5" ht="45" x14ac:dyDescent="0.25">
      <c r="A2" s="14" t="s">
        <v>86</v>
      </c>
      <c r="B2" s="17" t="s">
        <v>88</v>
      </c>
      <c r="C2" s="17" t="s">
        <v>90</v>
      </c>
      <c r="D2" s="16" t="s">
        <v>89</v>
      </c>
      <c r="E2" s="16" t="s">
        <v>89</v>
      </c>
    </row>
    <row r="3" spans="1:5" ht="45" x14ac:dyDescent="0.25">
      <c r="A3" s="15" t="s">
        <v>87</v>
      </c>
      <c r="B3" s="14" t="s">
        <v>86</v>
      </c>
      <c r="C3" s="17" t="s">
        <v>88</v>
      </c>
      <c r="D3" s="16" t="s">
        <v>89</v>
      </c>
      <c r="E3" s="16" t="s">
        <v>89</v>
      </c>
    </row>
    <row r="4" spans="1:5" ht="45" x14ac:dyDescent="0.25">
      <c r="A4" s="15" t="s">
        <v>87</v>
      </c>
      <c r="B4" s="15" t="s">
        <v>87</v>
      </c>
      <c r="C4" s="14" t="s">
        <v>86</v>
      </c>
      <c r="D4" s="17" t="s">
        <v>88</v>
      </c>
      <c r="E4" s="16" t="s">
        <v>89</v>
      </c>
    </row>
    <row r="5" spans="1:5" ht="45" x14ac:dyDescent="0.25">
      <c r="A5" s="15" t="s">
        <v>87</v>
      </c>
      <c r="B5" s="15" t="s">
        <v>87</v>
      </c>
      <c r="C5" s="14" t="s">
        <v>86</v>
      </c>
      <c r="D5" s="17" t="s">
        <v>88</v>
      </c>
      <c r="E5" s="17" t="s">
        <v>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rgb="FF00B0F0"/>
  </sheetPr>
  <dimension ref="A1:F28"/>
  <sheetViews>
    <sheetView view="pageBreakPreview" topLeftCell="A10" zoomScale="75" zoomScaleNormal="68" zoomScaleSheetLayoutView="75" workbookViewId="0">
      <selection activeCell="E16" sqref="E16"/>
    </sheetView>
  </sheetViews>
  <sheetFormatPr baseColWidth="10" defaultRowHeight="15" x14ac:dyDescent="0.25"/>
  <cols>
    <col min="1" max="1" width="11.42578125" style="55"/>
    <col min="2" max="2" width="7.42578125" style="6" customWidth="1"/>
    <col min="3" max="3" width="36.140625" style="6" customWidth="1"/>
    <col min="4" max="4" width="3.7109375" style="31" customWidth="1"/>
    <col min="5" max="5" width="57.140625" style="12" customWidth="1"/>
    <col min="6" max="6" width="59.85546875" style="12" customWidth="1"/>
  </cols>
  <sheetData>
    <row r="1" spans="1:6" ht="26.25" customHeight="1" x14ac:dyDescent="0.25">
      <c r="A1" s="167" t="s">
        <v>209</v>
      </c>
      <c r="B1" s="168"/>
      <c r="C1" s="168"/>
      <c r="D1" s="168"/>
      <c r="E1" s="168"/>
      <c r="F1" s="168"/>
    </row>
    <row r="2" spans="1:6" ht="123" customHeight="1" x14ac:dyDescent="0.25">
      <c r="A2" s="168"/>
      <c r="B2" s="168"/>
      <c r="C2" s="168"/>
      <c r="D2" s="168"/>
      <c r="E2" s="168"/>
      <c r="F2" s="168"/>
    </row>
    <row r="3" spans="1:6" ht="18" customHeight="1" x14ac:dyDescent="0.25">
      <c r="A3" s="168"/>
      <c r="B3" s="168"/>
      <c r="C3" s="168"/>
      <c r="D3" s="168"/>
      <c r="E3" s="168"/>
      <c r="F3" s="168"/>
    </row>
    <row r="4" spans="1:6" ht="5.25" customHeight="1" x14ac:dyDescent="0.25">
      <c r="A4" s="168"/>
      <c r="B4" s="168"/>
      <c r="C4" s="168"/>
      <c r="D4" s="168"/>
      <c r="E4" s="168"/>
      <c r="F4" s="168"/>
    </row>
    <row r="5" spans="1:6" ht="30" customHeight="1" x14ac:dyDescent="0.25">
      <c r="A5" s="169" t="s">
        <v>27</v>
      </c>
      <c r="B5" s="189" t="s">
        <v>124</v>
      </c>
      <c r="C5" s="189"/>
      <c r="D5" s="189"/>
      <c r="E5" s="189"/>
      <c r="F5" s="189"/>
    </row>
    <row r="6" spans="1:6" ht="8.25" customHeight="1" x14ac:dyDescent="0.25">
      <c r="A6" s="170"/>
      <c r="B6" s="172"/>
      <c r="C6" s="173"/>
      <c r="D6" s="173"/>
      <c r="E6" s="173"/>
      <c r="F6" s="174"/>
    </row>
    <row r="7" spans="1:6" ht="48.75" customHeight="1" x14ac:dyDescent="0.25">
      <c r="A7" s="171"/>
      <c r="B7" s="95" t="s">
        <v>1</v>
      </c>
      <c r="C7" s="125" t="s">
        <v>0</v>
      </c>
      <c r="D7" s="95" t="s">
        <v>1</v>
      </c>
      <c r="E7" s="123" t="s">
        <v>21</v>
      </c>
      <c r="F7" s="126" t="s">
        <v>8</v>
      </c>
    </row>
    <row r="8" spans="1:6" ht="72" customHeight="1" x14ac:dyDescent="0.25">
      <c r="A8" s="175" t="s">
        <v>227</v>
      </c>
      <c r="B8" s="177">
        <v>1</v>
      </c>
      <c r="C8" s="178" t="s">
        <v>223</v>
      </c>
      <c r="D8" s="99">
        <v>1</v>
      </c>
      <c r="E8" s="54" t="s">
        <v>217</v>
      </c>
      <c r="F8" s="186" t="s">
        <v>229</v>
      </c>
    </row>
    <row r="9" spans="1:6" ht="57.75" customHeight="1" x14ac:dyDescent="0.25">
      <c r="A9" s="176"/>
      <c r="B9" s="177"/>
      <c r="C9" s="179"/>
      <c r="D9" s="99">
        <v>2</v>
      </c>
      <c r="E9" s="54" t="s">
        <v>218</v>
      </c>
      <c r="F9" s="187"/>
    </row>
    <row r="10" spans="1:6" x14ac:dyDescent="0.25">
      <c r="A10" s="176"/>
      <c r="B10" s="177"/>
      <c r="C10" s="180"/>
      <c r="D10" s="99">
        <v>3</v>
      </c>
      <c r="E10" s="134"/>
      <c r="F10" s="188"/>
    </row>
    <row r="11" spans="1:6" ht="67.5" customHeight="1" x14ac:dyDescent="0.25">
      <c r="A11" s="176"/>
      <c r="B11" s="177">
        <v>2</v>
      </c>
      <c r="C11" s="181" t="s">
        <v>224</v>
      </c>
      <c r="D11" s="103">
        <v>1</v>
      </c>
      <c r="E11" s="136" t="s">
        <v>219</v>
      </c>
      <c r="F11" s="183" t="s">
        <v>230</v>
      </c>
    </row>
    <row r="12" spans="1:6" ht="77.25" customHeight="1" x14ac:dyDescent="0.25">
      <c r="A12" s="176"/>
      <c r="B12" s="177"/>
      <c r="C12" s="182"/>
      <c r="D12" s="103">
        <v>2</v>
      </c>
      <c r="E12" s="137" t="s">
        <v>220</v>
      </c>
      <c r="F12" s="184"/>
    </row>
    <row r="13" spans="1:6" ht="15" customHeight="1" x14ac:dyDescent="0.25">
      <c r="A13" s="176"/>
      <c r="B13" s="177"/>
      <c r="C13" s="182"/>
      <c r="D13" s="103">
        <v>3</v>
      </c>
      <c r="E13" s="137"/>
      <c r="F13" s="185"/>
    </row>
    <row r="14" spans="1:6" ht="60.75" customHeight="1" x14ac:dyDescent="0.25">
      <c r="A14" s="176"/>
      <c r="B14" s="177">
        <v>3</v>
      </c>
      <c r="C14" s="236" t="s">
        <v>225</v>
      </c>
      <c r="D14" s="103">
        <v>1</v>
      </c>
      <c r="E14" s="136" t="s">
        <v>228</v>
      </c>
      <c r="F14" s="191" t="s">
        <v>231</v>
      </c>
    </row>
    <row r="15" spans="1:6" ht="54" customHeight="1" x14ac:dyDescent="0.25">
      <c r="A15" s="176"/>
      <c r="B15" s="177"/>
      <c r="C15" s="237"/>
      <c r="D15" s="103">
        <v>2</v>
      </c>
      <c r="E15" s="136" t="s">
        <v>247</v>
      </c>
      <c r="F15" s="192"/>
    </row>
    <row r="16" spans="1:6" ht="21" customHeight="1" x14ac:dyDescent="0.25">
      <c r="A16" s="176"/>
      <c r="B16" s="177"/>
      <c r="C16" s="238"/>
      <c r="D16" s="103">
        <v>3</v>
      </c>
      <c r="E16" s="136"/>
      <c r="F16" s="193"/>
    </row>
    <row r="17" spans="1:6" ht="51" customHeight="1" x14ac:dyDescent="0.25">
      <c r="A17" s="176"/>
      <c r="B17" s="177">
        <v>4</v>
      </c>
      <c r="C17" s="239" t="s">
        <v>226</v>
      </c>
      <c r="D17" s="103">
        <v>1</v>
      </c>
      <c r="E17" s="134" t="s">
        <v>221</v>
      </c>
      <c r="F17" s="190" t="s">
        <v>232</v>
      </c>
    </row>
    <row r="18" spans="1:6" ht="54" customHeight="1" x14ac:dyDescent="0.25">
      <c r="A18" s="176"/>
      <c r="B18" s="177"/>
      <c r="C18" s="239"/>
      <c r="D18" s="103">
        <v>2</v>
      </c>
      <c r="E18" s="134" t="s">
        <v>222</v>
      </c>
      <c r="F18" s="190"/>
    </row>
    <row r="19" spans="1:6" ht="15" customHeight="1" x14ac:dyDescent="0.25">
      <c r="A19" s="176"/>
      <c r="B19" s="177"/>
      <c r="C19" s="239"/>
      <c r="D19" s="103">
        <v>3</v>
      </c>
      <c r="E19" s="137"/>
      <c r="F19" s="190"/>
    </row>
    <row r="20" spans="1:6" ht="63.75" customHeight="1" x14ac:dyDescent="0.25">
      <c r="A20" s="176"/>
      <c r="B20" s="177">
        <v>5</v>
      </c>
      <c r="C20" s="178" t="s">
        <v>241</v>
      </c>
      <c r="D20" s="53">
        <v>1</v>
      </c>
      <c r="E20" s="142" t="s">
        <v>242</v>
      </c>
      <c r="F20" s="166" t="s">
        <v>230</v>
      </c>
    </row>
    <row r="21" spans="1:6" ht="62.25" customHeight="1" x14ac:dyDescent="0.25">
      <c r="A21" s="176"/>
      <c r="B21" s="177"/>
      <c r="C21" s="179"/>
      <c r="D21" s="53">
        <v>2</v>
      </c>
      <c r="E21" s="142" t="s">
        <v>243</v>
      </c>
      <c r="F21" s="166"/>
    </row>
    <row r="22" spans="1:6" ht="15" customHeight="1" x14ac:dyDescent="0.25">
      <c r="A22" s="176"/>
      <c r="B22" s="177"/>
      <c r="C22" s="180"/>
      <c r="D22" s="53">
        <v>3</v>
      </c>
      <c r="E22" s="131"/>
      <c r="F22" s="166"/>
    </row>
    <row r="23" spans="1:6" ht="61.5" customHeight="1" x14ac:dyDescent="0.25">
      <c r="A23" s="176"/>
      <c r="B23" s="177">
        <v>6</v>
      </c>
      <c r="C23" s="165"/>
      <c r="D23" s="53">
        <v>1</v>
      </c>
      <c r="E23" s="131"/>
      <c r="F23" s="166"/>
    </row>
    <row r="24" spans="1:6" ht="39.950000000000003" customHeight="1" x14ac:dyDescent="0.25">
      <c r="A24" s="176"/>
      <c r="B24" s="177"/>
      <c r="C24" s="165"/>
      <c r="D24" s="53">
        <v>2</v>
      </c>
      <c r="E24" s="131"/>
      <c r="F24" s="166"/>
    </row>
    <row r="25" spans="1:6" ht="15" customHeight="1" x14ac:dyDescent="0.25">
      <c r="A25" s="176"/>
      <c r="B25" s="177"/>
      <c r="C25" s="165"/>
      <c r="D25" s="53">
        <v>3</v>
      </c>
      <c r="E25" s="102"/>
      <c r="F25" s="166"/>
    </row>
    <row r="26" spans="1:6" x14ac:dyDescent="0.25">
      <c r="C26" s="165"/>
    </row>
    <row r="27" spans="1:6" x14ac:dyDescent="0.25">
      <c r="C27" s="165"/>
    </row>
    <row r="28" spans="1:6" x14ac:dyDescent="0.25">
      <c r="C28" s="165"/>
    </row>
  </sheetData>
  <sheetProtection algorithmName="SHA-512" hashValue="D/hksiv5LYqLpu/d3w8oPz/vQTRcUJZKqriqBHLkTLDfffRxDATF9Ma2xO2pCp4hsTasef1v2SiNk2zwdR0AkQ==" saltValue="rs8EioxfaIR48SSGWh+71w==" spinCount="100000" sheet="1" objects="1" scenarios="1"/>
  <mergeCells count="24">
    <mergeCell ref="B17:B19"/>
    <mergeCell ref="F8:F10"/>
    <mergeCell ref="C17:C19"/>
    <mergeCell ref="B5:F5"/>
    <mergeCell ref="C8:C10"/>
    <mergeCell ref="B8:B10"/>
    <mergeCell ref="F17:F19"/>
    <mergeCell ref="F14:F16"/>
    <mergeCell ref="C26:C28"/>
    <mergeCell ref="F23:F25"/>
    <mergeCell ref="A1:F4"/>
    <mergeCell ref="A5:A7"/>
    <mergeCell ref="B6:F6"/>
    <mergeCell ref="A8:A25"/>
    <mergeCell ref="B23:B25"/>
    <mergeCell ref="C23:C25"/>
    <mergeCell ref="B20:B22"/>
    <mergeCell ref="C20:C22"/>
    <mergeCell ref="F20:F22"/>
    <mergeCell ref="B11:B13"/>
    <mergeCell ref="C11:C13"/>
    <mergeCell ref="F11:F13"/>
    <mergeCell ref="B14:B16"/>
    <mergeCell ref="C14:C16"/>
  </mergeCells>
  <pageMargins left="0.31496062992125984" right="1.299212598425197" top="0.15748031496062992" bottom="0.15748031496062992" header="0.31496062992125984" footer="0.31496062992125984"/>
  <pageSetup paperSize="5" scale="50" orientation="landscape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tabColor rgb="FF99CC00"/>
  </sheetPr>
  <dimension ref="A1:O16"/>
  <sheetViews>
    <sheetView view="pageBreakPreview" topLeftCell="A13" zoomScale="71" zoomScaleNormal="71" zoomScaleSheetLayoutView="71" workbookViewId="0">
      <selection activeCell="D16" sqref="D16"/>
    </sheetView>
  </sheetViews>
  <sheetFormatPr baseColWidth="10" defaultColWidth="11.42578125" defaultRowHeight="15" x14ac:dyDescent="0.2"/>
  <cols>
    <col min="1" max="1" width="7.5703125" style="3" customWidth="1"/>
    <col min="2" max="2" width="43.85546875" style="3" customWidth="1"/>
    <col min="3" max="3" width="15.7109375" style="51" customWidth="1"/>
    <col min="4" max="5" width="22.85546875" style="3" customWidth="1"/>
    <col min="6" max="6" width="10.7109375" style="3" customWidth="1"/>
    <col min="7" max="7" width="14" style="3" customWidth="1"/>
    <col min="8" max="8" width="30.5703125" style="3" customWidth="1"/>
    <col min="9" max="9" width="9.5703125" style="3" customWidth="1"/>
    <col min="10" max="10" width="5.28515625" style="3" customWidth="1"/>
    <col min="11" max="11" width="19.5703125" style="3" customWidth="1"/>
    <col min="12" max="12" width="18.28515625" style="3" customWidth="1"/>
    <col min="13" max="13" width="27.28515625" style="3" customWidth="1"/>
    <col min="14" max="14" width="32" style="3" customWidth="1"/>
    <col min="15" max="16384" width="11.42578125" style="3"/>
  </cols>
  <sheetData>
    <row r="1" spans="1:15" ht="15" customHeight="1" x14ac:dyDescent="0.2">
      <c r="A1" s="202" t="s">
        <v>211</v>
      </c>
      <c r="B1" s="203"/>
      <c r="C1" s="203"/>
      <c r="D1" s="203"/>
      <c r="E1" s="203"/>
      <c r="F1" s="203"/>
      <c r="G1" s="203"/>
      <c r="H1" s="203"/>
      <c r="I1" s="203"/>
      <c r="J1" s="203"/>
      <c r="K1" s="203"/>
      <c r="L1" s="203"/>
      <c r="M1" s="203"/>
      <c r="N1" s="203"/>
    </row>
    <row r="2" spans="1:15" x14ac:dyDescent="0.2">
      <c r="A2" s="202"/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</row>
    <row r="3" spans="1:15" x14ac:dyDescent="0.2">
      <c r="A3" s="202"/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</row>
    <row r="4" spans="1:15" x14ac:dyDescent="0.2">
      <c r="A4" s="202"/>
      <c r="B4" s="203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</row>
    <row r="5" spans="1:15" x14ac:dyDescent="0.2">
      <c r="A5" s="202"/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</row>
    <row r="6" spans="1:15" ht="27.75" customHeight="1" x14ac:dyDescent="0.2">
      <c r="A6" s="200" t="s">
        <v>203</v>
      </c>
      <c r="B6" s="201"/>
      <c r="C6" s="201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</row>
    <row r="7" spans="1:15" x14ac:dyDescent="0.2">
      <c r="A7" s="204"/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  <c r="M7" s="205"/>
      <c r="N7" s="205"/>
    </row>
    <row r="8" spans="1:15" x14ac:dyDescent="0.2">
      <c r="A8" s="204"/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</row>
    <row r="9" spans="1:15" ht="27.75" customHeight="1" x14ac:dyDescent="0.2">
      <c r="A9" s="197" t="s">
        <v>202</v>
      </c>
      <c r="B9" s="198"/>
      <c r="C9" s="198"/>
      <c r="D9" s="198"/>
      <c r="E9" s="199"/>
      <c r="F9" s="195"/>
      <c r="G9" s="206" t="s">
        <v>142</v>
      </c>
      <c r="H9" s="206"/>
      <c r="I9" s="206"/>
      <c r="J9" s="120"/>
      <c r="K9" s="206" t="s">
        <v>143</v>
      </c>
      <c r="L9" s="206"/>
      <c r="M9" s="206"/>
      <c r="N9" s="87"/>
    </row>
    <row r="10" spans="1:15" ht="61.5" customHeight="1" x14ac:dyDescent="0.2">
      <c r="A10" s="119" t="s">
        <v>1</v>
      </c>
      <c r="B10" s="119" t="s">
        <v>23</v>
      </c>
      <c r="C10" s="105" t="s">
        <v>176</v>
      </c>
      <c r="D10" s="104" t="s">
        <v>18</v>
      </c>
      <c r="E10" s="98" t="s">
        <v>201</v>
      </c>
      <c r="F10" s="196"/>
      <c r="G10" s="106" t="s">
        <v>24</v>
      </c>
      <c r="H10" s="86" t="s">
        <v>2</v>
      </c>
      <c r="I10" s="86" t="s">
        <v>26</v>
      </c>
      <c r="K10" s="85" t="s">
        <v>24</v>
      </c>
      <c r="L10" s="85" t="s">
        <v>204</v>
      </c>
      <c r="M10" s="86" t="s">
        <v>143</v>
      </c>
      <c r="N10" s="86" t="s">
        <v>148</v>
      </c>
    </row>
    <row r="11" spans="1:15" ht="95.25" customHeight="1" x14ac:dyDescent="0.2">
      <c r="A11" s="40">
        <v>1</v>
      </c>
      <c r="B11" s="11" t="str">
        <f>'Descripción del Riesgo'!C8</f>
        <v xml:space="preserve">Desactualización de la Hojas de vida de los funcionarios de la Alcaldía </v>
      </c>
      <c r="C11" s="68">
        <v>60</v>
      </c>
      <c r="D11" s="43" t="str">
        <f>IF(C11&lt;=2,"Muy Baja",IF(C11&lt;=24,"Baja",IF(C11&lt;=500,"Media",IF(C11&lt;=5000,"Alta",IF(C11&gt;5000,"Muy Alta","")))))</f>
        <v>Media</v>
      </c>
      <c r="E11" s="43" t="s">
        <v>16</v>
      </c>
      <c r="F11" s="196"/>
      <c r="G11" s="107" t="s">
        <v>134</v>
      </c>
      <c r="H11" s="33" t="s">
        <v>139</v>
      </c>
      <c r="I11" s="61">
        <v>0.2</v>
      </c>
      <c r="K11" s="79" t="s">
        <v>190</v>
      </c>
      <c r="L11" s="72">
        <v>0.2</v>
      </c>
      <c r="M11" s="70" t="s">
        <v>144</v>
      </c>
      <c r="N11" s="41" t="s">
        <v>149</v>
      </c>
      <c r="O11" s="129" t="s">
        <v>156</v>
      </c>
    </row>
    <row r="12" spans="1:15" ht="77.25" customHeight="1" x14ac:dyDescent="0.2">
      <c r="A12" s="40">
        <v>2</v>
      </c>
      <c r="B12" s="11" t="str">
        <f>'Descripción del Riesgo'!C11</f>
        <v xml:space="preserve">Deficiente desempeño laboral y desmotivación de los funcionarios  / Deterioro del clima laboral </v>
      </c>
      <c r="C12" s="68">
        <v>3</v>
      </c>
      <c r="D12" s="43" t="str">
        <f t="shared" ref="D12:D16" si="0">IF(C12&lt;=2,"Muy Baja",IF(C12&lt;=24,"Baja",IF(C12&lt;=500,"Media",IF(C12&lt;=5000,"Alta",IF(C12&gt;5000,"Muy Alta","")))))</f>
        <v>Baja</v>
      </c>
      <c r="E12" s="43" t="s">
        <v>200</v>
      </c>
      <c r="F12" s="196"/>
      <c r="G12" s="108" t="s">
        <v>135</v>
      </c>
      <c r="H12" s="33" t="s">
        <v>140</v>
      </c>
      <c r="I12" s="61">
        <v>0.4</v>
      </c>
      <c r="K12" s="80" t="s">
        <v>189</v>
      </c>
      <c r="L12" s="71">
        <v>0.4</v>
      </c>
      <c r="M12" s="70" t="s">
        <v>140</v>
      </c>
      <c r="N12" s="41" t="s">
        <v>150</v>
      </c>
      <c r="O12" s="129" t="s">
        <v>31</v>
      </c>
    </row>
    <row r="13" spans="1:15" ht="102" customHeight="1" x14ac:dyDescent="0.2">
      <c r="A13" s="40">
        <v>3</v>
      </c>
      <c r="B13" s="11" t="str">
        <f>'Descripción del Riesgo'!C14</f>
        <v>No proveer oportunamente el Talento Humano requerido por la entidad.</v>
      </c>
      <c r="C13" s="68">
        <v>12</v>
      </c>
      <c r="D13" s="43" t="str">
        <f t="shared" si="0"/>
        <v>Baja</v>
      </c>
      <c r="E13" s="43" t="s">
        <v>17</v>
      </c>
      <c r="F13" s="196"/>
      <c r="G13" s="109" t="s">
        <v>136</v>
      </c>
      <c r="H13" s="33" t="s">
        <v>187</v>
      </c>
      <c r="I13" s="61">
        <v>0.6</v>
      </c>
      <c r="K13" s="81" t="s">
        <v>191</v>
      </c>
      <c r="L13" s="73">
        <v>0.6</v>
      </c>
      <c r="M13" s="70" t="s">
        <v>145</v>
      </c>
      <c r="N13" s="41" t="s">
        <v>151</v>
      </c>
      <c r="O13" s="129" t="s">
        <v>16</v>
      </c>
    </row>
    <row r="14" spans="1:15" ht="89.25" customHeight="1" x14ac:dyDescent="0.2">
      <c r="A14" s="40">
        <v>4</v>
      </c>
      <c r="B14" s="11" t="str">
        <f>'Descripción del Riesgo'!C17</f>
        <v xml:space="preserve">Liquidar la Nómina de funcionarios con errores </v>
      </c>
      <c r="C14" s="68">
        <v>12</v>
      </c>
      <c r="D14" s="43" t="str">
        <f t="shared" si="0"/>
        <v>Baja</v>
      </c>
      <c r="E14" s="43" t="s">
        <v>17</v>
      </c>
      <c r="F14" s="196"/>
      <c r="G14" s="110" t="s">
        <v>137</v>
      </c>
      <c r="H14" s="33" t="s">
        <v>188</v>
      </c>
      <c r="I14" s="61">
        <v>0.8</v>
      </c>
      <c r="K14" s="82" t="s">
        <v>192</v>
      </c>
      <c r="L14" s="74">
        <v>0.8</v>
      </c>
      <c r="M14" s="70" t="s">
        <v>146</v>
      </c>
      <c r="N14" s="41" t="s">
        <v>152</v>
      </c>
      <c r="O14" s="129" t="s">
        <v>17</v>
      </c>
    </row>
    <row r="15" spans="1:15" ht="76.5" customHeight="1" x14ac:dyDescent="0.2">
      <c r="A15" s="40">
        <v>5</v>
      </c>
      <c r="B15" s="11" t="str">
        <f>'Descripción del Riesgo'!C20</f>
        <v>Deterioro del clima laboral y desmotivación de los funcionarios</v>
      </c>
      <c r="C15" s="68">
        <v>24</v>
      </c>
      <c r="D15" s="43" t="str">
        <f t="shared" si="0"/>
        <v>Baja</v>
      </c>
      <c r="E15" s="43" t="s">
        <v>17</v>
      </c>
      <c r="F15" s="196"/>
      <c r="G15" s="111" t="s">
        <v>138</v>
      </c>
      <c r="H15" s="33" t="s">
        <v>141</v>
      </c>
      <c r="I15" s="61">
        <v>1</v>
      </c>
      <c r="K15" s="83" t="s">
        <v>193</v>
      </c>
      <c r="L15" s="75">
        <v>1</v>
      </c>
      <c r="M15" s="70" t="s">
        <v>147</v>
      </c>
      <c r="N15" s="41" t="s">
        <v>153</v>
      </c>
      <c r="O15" s="129" t="s">
        <v>200</v>
      </c>
    </row>
    <row r="16" spans="1:15" ht="76.5" customHeight="1" x14ac:dyDescent="0.2">
      <c r="A16" s="40">
        <v>6</v>
      </c>
      <c r="B16" s="11">
        <f>'Descripción del Riesgo'!C23</f>
        <v>0</v>
      </c>
      <c r="C16" s="68"/>
      <c r="D16" s="43"/>
      <c r="E16" s="43"/>
      <c r="F16" s="196"/>
      <c r="G16" s="194"/>
      <c r="H16" s="194"/>
      <c r="I16" s="194"/>
    </row>
  </sheetData>
  <sheetProtection algorithmName="SHA-512" hashValue="ivtar7OBNX1Xph7YlmMhJ6ZQxKnjGkaq5Sjfx43kRNgt7/tUVPNB1yx+iZBHnng5bLzAzx72SbVFVDgEoD8IAA==" saltValue="p7Q0iQm15ulln0q+nYo7kQ==" spinCount="100000" sheet="1" objects="1" scenarios="1"/>
  <mergeCells count="8">
    <mergeCell ref="G16:I16"/>
    <mergeCell ref="F9:F16"/>
    <mergeCell ref="A9:E9"/>
    <mergeCell ref="A6:N6"/>
    <mergeCell ref="A1:N5"/>
    <mergeCell ref="A7:N8"/>
    <mergeCell ref="K9:M9"/>
    <mergeCell ref="G9:I9"/>
  </mergeCells>
  <conditionalFormatting sqref="D11:D16">
    <cfRule type="containsText" dxfId="9" priority="13" operator="containsText" text="Muy Alta">
      <formula>NOT(ISERROR(SEARCH("Muy Alta",D11)))</formula>
    </cfRule>
    <cfRule type="containsText" dxfId="8" priority="14" operator="containsText" text="Alta">
      <formula>NOT(ISERROR(SEARCH("Alta",D11)))</formula>
    </cfRule>
    <cfRule type="containsText" dxfId="7" priority="15" operator="containsText" text="Media">
      <formula>NOT(ISERROR(SEARCH("Media",D11)))</formula>
    </cfRule>
    <cfRule type="containsText" dxfId="6" priority="16" operator="containsText" text="Baja">
      <formula>NOT(ISERROR(SEARCH("Baja",D11)))</formula>
    </cfRule>
    <cfRule type="containsText" dxfId="5" priority="17" operator="containsText" text="Muy Baja">
      <formula>NOT(ISERROR(SEARCH("Muy Baja",D11)))</formula>
    </cfRule>
  </conditionalFormatting>
  <conditionalFormatting sqref="E11:E16">
    <cfRule type="containsText" dxfId="4" priority="6" operator="containsText" text="Leve">
      <formula>NOT(ISERROR(SEARCH("Leve",E11)))</formula>
    </cfRule>
    <cfRule type="containsText" dxfId="3" priority="7" operator="containsText" text="Menor">
      <formula>NOT(ISERROR(SEARCH("Menor",E11)))</formula>
    </cfRule>
    <cfRule type="containsText" dxfId="2" priority="8" operator="containsText" text="Moderada">
      <formula>NOT(ISERROR(SEARCH("Moderada",E11)))</formula>
    </cfRule>
    <cfRule type="containsText" dxfId="1" priority="11" operator="containsText" text="Mayor">
      <formula>NOT(ISERROR(SEARCH("Mayor",E11)))</formula>
    </cfRule>
    <cfRule type="containsText" dxfId="0" priority="12" operator="containsText" text="Catastrófico">
      <formula>NOT(ISERROR(SEARCH("Catastrófico",E11)))</formula>
    </cfRule>
  </conditionalFormatting>
  <dataValidations count="1">
    <dataValidation type="list" allowBlank="1" showInputMessage="1" showErrorMessage="1" sqref="E11:E16" xr:uid="{00000000-0002-0000-0200-000000000000}">
      <formula1>$O$11:$O$15</formula1>
    </dataValidation>
  </dataValidations>
  <pageMargins left="0.31496062992125984" right="1.299212598425197" top="0.15748031496062992" bottom="0.35433070866141736" header="0.31496062992125984" footer="0.31496062992125984"/>
  <pageSetup paperSize="5" scale="50" orientation="landscape" horizontalDpi="360" verticalDpi="36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6"/>
  <sheetViews>
    <sheetView zoomScale="80" zoomScaleNormal="80" workbookViewId="0">
      <selection sqref="A1:D6"/>
    </sheetView>
  </sheetViews>
  <sheetFormatPr baseColWidth="10" defaultRowHeight="15" x14ac:dyDescent="0.25"/>
  <cols>
    <col min="2" max="2" width="27.140625" customWidth="1"/>
    <col min="3" max="3" width="43.42578125" style="39" customWidth="1"/>
    <col min="4" max="4" width="42.28515625" customWidth="1"/>
  </cols>
  <sheetData>
    <row r="1" spans="1:4" ht="15.75" x14ac:dyDescent="0.25">
      <c r="B1" s="44" t="s">
        <v>24</v>
      </c>
      <c r="C1" s="32" t="s">
        <v>143</v>
      </c>
      <c r="D1" s="60" t="s">
        <v>148</v>
      </c>
    </row>
    <row r="2" spans="1:4" ht="30" x14ac:dyDescent="0.25">
      <c r="A2" s="43" t="s">
        <v>190</v>
      </c>
      <c r="B2" s="72">
        <v>0.2</v>
      </c>
      <c r="C2" s="70" t="s">
        <v>144</v>
      </c>
      <c r="D2" s="41" t="s">
        <v>149</v>
      </c>
    </row>
    <row r="3" spans="1:4" ht="123" customHeight="1" x14ac:dyDescent="0.25">
      <c r="A3" s="57" t="s">
        <v>189</v>
      </c>
      <c r="B3" s="71">
        <v>0.4</v>
      </c>
      <c r="C3" s="70" t="s">
        <v>140</v>
      </c>
      <c r="D3" s="41" t="s">
        <v>150</v>
      </c>
    </row>
    <row r="4" spans="1:4" ht="95.25" customHeight="1" x14ac:dyDescent="0.25">
      <c r="A4" s="58" t="s">
        <v>191</v>
      </c>
      <c r="B4" s="73">
        <v>0.6</v>
      </c>
      <c r="C4" s="70" t="s">
        <v>145</v>
      </c>
      <c r="D4" s="41" t="s">
        <v>151</v>
      </c>
    </row>
    <row r="5" spans="1:4" ht="120.75" customHeight="1" x14ac:dyDescent="0.25">
      <c r="A5" s="59" t="s">
        <v>192</v>
      </c>
      <c r="B5" s="74">
        <v>0.8</v>
      </c>
      <c r="C5" s="70" t="s">
        <v>146</v>
      </c>
      <c r="D5" s="41" t="s">
        <v>152</v>
      </c>
    </row>
    <row r="6" spans="1:4" ht="45" x14ac:dyDescent="0.25">
      <c r="A6" s="62" t="s">
        <v>193</v>
      </c>
      <c r="B6" s="75">
        <v>1</v>
      </c>
      <c r="C6" s="70" t="s">
        <v>147</v>
      </c>
      <c r="D6" s="41" t="s">
        <v>153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tabColor rgb="FFFF3399"/>
  </sheetPr>
  <dimension ref="B1:L16"/>
  <sheetViews>
    <sheetView view="pageBreakPreview" zoomScale="60" zoomScaleNormal="75" workbookViewId="0">
      <selection activeCell="K8" sqref="K8"/>
    </sheetView>
  </sheetViews>
  <sheetFormatPr baseColWidth="10" defaultRowHeight="15" x14ac:dyDescent="0.25"/>
  <cols>
    <col min="2" max="2" width="14.140625" customWidth="1"/>
    <col min="3" max="3" width="14.85546875" customWidth="1"/>
    <col min="4" max="4" width="19.5703125" customWidth="1"/>
    <col min="5" max="6" width="18.28515625" customWidth="1"/>
    <col min="7" max="7" width="17.42578125" customWidth="1"/>
    <col min="8" max="8" width="19" customWidth="1"/>
  </cols>
  <sheetData>
    <row r="1" spans="2:12" ht="18" x14ac:dyDescent="0.25">
      <c r="B1" s="210" t="s">
        <v>212</v>
      </c>
      <c r="C1" s="210"/>
      <c r="D1" s="210"/>
      <c r="E1" s="210"/>
      <c r="F1" s="210"/>
      <c r="G1" s="210"/>
      <c r="H1" s="210"/>
    </row>
    <row r="3" spans="2:12" ht="15.75" customHeight="1" x14ac:dyDescent="0.25">
      <c r="B3" s="207" t="s">
        <v>32</v>
      </c>
      <c r="C3" s="207"/>
      <c r="D3" s="207"/>
      <c r="E3" s="207"/>
      <c r="F3" s="207"/>
      <c r="G3" s="207"/>
      <c r="H3" s="207"/>
    </row>
    <row r="4" spans="2:12" ht="15" customHeight="1" x14ac:dyDescent="0.25">
      <c r="B4" s="13" t="s">
        <v>10</v>
      </c>
      <c r="C4" s="13" t="s">
        <v>15</v>
      </c>
      <c r="D4" s="208" t="s">
        <v>33</v>
      </c>
      <c r="E4" s="208"/>
      <c r="F4" s="208"/>
      <c r="G4" s="208"/>
      <c r="H4" s="208"/>
      <c r="J4" s="38" t="s">
        <v>83</v>
      </c>
      <c r="K4" s="38" t="s">
        <v>84</v>
      </c>
      <c r="L4" s="38"/>
    </row>
    <row r="5" spans="2:12" ht="35.25" customHeight="1" x14ac:dyDescent="0.25">
      <c r="B5" s="13" t="s">
        <v>154</v>
      </c>
      <c r="C5" s="65">
        <v>1</v>
      </c>
      <c r="D5" s="64" t="s">
        <v>195</v>
      </c>
      <c r="E5" s="64" t="s">
        <v>195</v>
      </c>
      <c r="F5" s="64" t="s">
        <v>195</v>
      </c>
      <c r="G5" s="64" t="s">
        <v>195</v>
      </c>
      <c r="H5" s="63" t="s">
        <v>194</v>
      </c>
      <c r="J5" s="38">
        <v>3</v>
      </c>
      <c r="K5" s="38">
        <v>5</v>
      </c>
      <c r="L5" s="38"/>
    </row>
    <row r="6" spans="2:12" ht="36.75" customHeight="1" x14ac:dyDescent="0.25">
      <c r="B6" s="13" t="s">
        <v>137</v>
      </c>
      <c r="C6" s="65">
        <v>0.8</v>
      </c>
      <c r="D6" s="26" t="s">
        <v>16</v>
      </c>
      <c r="E6" s="26" t="s">
        <v>16</v>
      </c>
      <c r="F6" s="64" t="s">
        <v>195</v>
      </c>
      <c r="G6" s="64" t="s">
        <v>195</v>
      </c>
      <c r="H6" s="63" t="s">
        <v>194</v>
      </c>
      <c r="J6" s="38"/>
      <c r="K6" s="38"/>
      <c r="L6" s="38"/>
    </row>
    <row r="7" spans="2:12" ht="31.5" customHeight="1" x14ac:dyDescent="0.25">
      <c r="B7" s="13" t="s">
        <v>136</v>
      </c>
      <c r="C7" s="65">
        <v>0.6</v>
      </c>
      <c r="D7" s="26" t="s">
        <v>16</v>
      </c>
      <c r="E7" s="26" t="s">
        <v>16</v>
      </c>
      <c r="F7" s="26" t="s">
        <v>16</v>
      </c>
      <c r="G7" s="64" t="s">
        <v>195</v>
      </c>
      <c r="H7" s="63" t="s">
        <v>194</v>
      </c>
      <c r="J7" s="38"/>
      <c r="K7" s="38"/>
      <c r="L7" s="38"/>
    </row>
    <row r="8" spans="2:12" ht="30" customHeight="1" x14ac:dyDescent="0.25">
      <c r="B8" s="13" t="s">
        <v>135</v>
      </c>
      <c r="C8" s="65">
        <v>0.4</v>
      </c>
      <c r="D8" s="46" t="s">
        <v>196</v>
      </c>
      <c r="E8" s="26" t="s">
        <v>16</v>
      </c>
      <c r="F8" s="26" t="s">
        <v>16</v>
      </c>
      <c r="G8" s="64" t="s">
        <v>195</v>
      </c>
      <c r="H8" s="63" t="s">
        <v>194</v>
      </c>
      <c r="J8" s="38" t="e">
        <f>INDEX(D5:H9,MATCH(K5,C5:C9,0),MATCH(J5,D11:H11,0))</f>
        <v>#N/A</v>
      </c>
      <c r="K8" s="38"/>
      <c r="L8" s="38"/>
    </row>
    <row r="9" spans="2:12" ht="33" customHeight="1" x14ac:dyDescent="0.25">
      <c r="B9" s="13" t="s">
        <v>155</v>
      </c>
      <c r="C9" s="66">
        <v>0.2</v>
      </c>
      <c r="D9" s="46" t="s">
        <v>196</v>
      </c>
      <c r="E9" s="46" t="s">
        <v>196</v>
      </c>
      <c r="F9" s="26" t="s">
        <v>16</v>
      </c>
      <c r="G9" s="64" t="s">
        <v>195</v>
      </c>
      <c r="H9" s="63" t="s">
        <v>194</v>
      </c>
      <c r="J9" s="38"/>
      <c r="K9" s="38"/>
      <c r="L9" s="38"/>
    </row>
    <row r="10" spans="2:12" ht="27.75" customHeight="1" x14ac:dyDescent="0.25">
      <c r="B10" s="209" t="s">
        <v>11</v>
      </c>
      <c r="C10" s="209"/>
      <c r="D10" s="78" t="s">
        <v>156</v>
      </c>
      <c r="E10" s="78" t="s">
        <v>31</v>
      </c>
      <c r="F10" s="78" t="s">
        <v>16</v>
      </c>
      <c r="G10" s="78" t="s">
        <v>17</v>
      </c>
      <c r="H10" s="77" t="s">
        <v>200</v>
      </c>
      <c r="J10" s="38" t="str">
        <f>INDEX(D5:H9,K5,J5)</f>
        <v>Moderado</v>
      </c>
      <c r="K10" s="38"/>
      <c r="L10" s="38" t="e">
        <f>MATCH(K5,C5:C9,0)</f>
        <v>#N/A</v>
      </c>
    </row>
    <row r="11" spans="2:12" ht="24.75" customHeight="1" x14ac:dyDescent="0.25">
      <c r="B11" s="209" t="s">
        <v>15</v>
      </c>
      <c r="C11" s="209"/>
      <c r="D11" s="67">
        <v>0.2</v>
      </c>
      <c r="E11" s="67">
        <v>0.4</v>
      </c>
      <c r="F11" s="67">
        <v>0.6</v>
      </c>
      <c r="G11" s="67">
        <v>0.8</v>
      </c>
      <c r="H11" s="67">
        <v>1</v>
      </c>
    </row>
    <row r="14" spans="2:12" x14ac:dyDescent="0.25">
      <c r="B14" s="38" t="s">
        <v>197</v>
      </c>
      <c r="C14" s="38"/>
      <c r="D14" s="38"/>
      <c r="E14" s="38"/>
      <c r="F14" s="38"/>
    </row>
    <row r="15" spans="2:12" x14ac:dyDescent="0.25">
      <c r="B15" s="38" t="s">
        <v>198</v>
      </c>
      <c r="C15" s="38"/>
      <c r="D15" s="38" t="str">
        <f>INDEX(D5:H9,(MATCH(B14,B5:B9,0)),(MATCH(B15,D10:H10,0)))</f>
        <v>Moderado</v>
      </c>
      <c r="E15" s="38"/>
      <c r="F15" s="38"/>
    </row>
    <row r="16" spans="2:12" x14ac:dyDescent="0.25">
      <c r="B16" s="38"/>
      <c r="C16" s="38"/>
      <c r="D16" s="38"/>
      <c r="E16" s="38"/>
      <c r="F16" s="38"/>
    </row>
  </sheetData>
  <sheetProtection algorithmName="SHA-512" hashValue="y7quizwIqA313puY7C5OUIMw51+KLLb8k27woI0NhoEVf15mGwdIQgthsxtbP8Ni9q/jVnFgVPEmJQsO7X+AlQ==" saltValue="uv8Rt155PycmunhErpH2uQ==" spinCount="100000" sheet="1" objects="1" scenarios="1"/>
  <mergeCells count="5">
    <mergeCell ref="B3:H3"/>
    <mergeCell ref="D4:H4"/>
    <mergeCell ref="B10:C10"/>
    <mergeCell ref="B11:C11"/>
    <mergeCell ref="B1:H1"/>
  </mergeCells>
  <pageMargins left="0.31496062992125984" right="1.299212598425197" top="0.35433070866141736" bottom="0.35433070866141736" header="0.31496062992125984" footer="0.31496062992125984"/>
  <pageSetup paperSize="5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003366"/>
  </sheetPr>
  <dimension ref="A1:I21"/>
  <sheetViews>
    <sheetView view="pageBreakPreview" topLeftCell="A10" zoomScale="75" zoomScaleNormal="73" zoomScaleSheetLayoutView="75" workbookViewId="0">
      <selection activeCell="H18" sqref="H18"/>
    </sheetView>
  </sheetViews>
  <sheetFormatPr baseColWidth="10" defaultRowHeight="15" x14ac:dyDescent="0.25"/>
  <cols>
    <col min="1" max="1" width="5.5703125" style="4" customWidth="1"/>
    <col min="2" max="2" width="37.42578125" customWidth="1"/>
    <col min="3" max="3" width="51.85546875" customWidth="1"/>
    <col min="4" max="4" width="17.7109375" style="39" customWidth="1"/>
    <col min="5" max="5" width="18.85546875" style="39" customWidth="1"/>
    <col min="6" max="6" width="40.85546875" style="39" customWidth="1"/>
    <col min="7" max="7" width="32.42578125" customWidth="1"/>
    <col min="8" max="8" width="25.5703125" style="39" customWidth="1"/>
  </cols>
  <sheetData>
    <row r="1" spans="1:9" ht="33.75" customHeight="1" x14ac:dyDescent="0.25">
      <c r="A1" s="212" t="s">
        <v>119</v>
      </c>
      <c r="B1" s="212"/>
      <c r="C1" s="212"/>
      <c r="D1" s="212"/>
      <c r="E1" s="212"/>
      <c r="F1" s="212"/>
      <c r="G1" s="212"/>
      <c r="H1" s="212"/>
    </row>
    <row r="2" spans="1:9" x14ac:dyDescent="0.25">
      <c r="A2" s="56"/>
      <c r="B2" s="48"/>
      <c r="C2" s="48"/>
      <c r="D2" s="49"/>
      <c r="E2" s="49"/>
      <c r="F2" s="49"/>
      <c r="G2" s="48"/>
      <c r="H2" s="49"/>
    </row>
    <row r="3" spans="1:9" s="18" customFormat="1" ht="69.95" customHeight="1" x14ac:dyDescent="0.25">
      <c r="A3" s="45" t="s">
        <v>1</v>
      </c>
      <c r="B3" s="123" t="s">
        <v>0</v>
      </c>
      <c r="C3" s="123" t="s">
        <v>21</v>
      </c>
      <c r="D3" s="122" t="s">
        <v>122</v>
      </c>
      <c r="E3" s="124" t="s">
        <v>30</v>
      </c>
      <c r="F3" s="124" t="s">
        <v>133</v>
      </c>
      <c r="G3" s="124" t="s">
        <v>22</v>
      </c>
      <c r="H3" s="124" t="s">
        <v>95</v>
      </c>
      <c r="I3" s="12"/>
    </row>
    <row r="4" spans="1:9" ht="60" x14ac:dyDescent="0.25">
      <c r="A4" s="211">
        <v>1</v>
      </c>
      <c r="B4" s="151" t="str">
        <f>'Descripción del Riesgo'!C8</f>
        <v xml:space="preserve">Desactualización de la Hojas de vida de los funcionarios de la Alcaldía </v>
      </c>
      <c r="C4" s="54" t="str">
        <f>'Descripción del Riesgo'!E8</f>
        <v>Ausencia de Plan de acción del proceso que contemple la acción de Actualizar hojas de vida de los funcionarios de la entidad</v>
      </c>
      <c r="D4" s="16" t="s">
        <v>126</v>
      </c>
      <c r="E4" s="42" t="s">
        <v>3</v>
      </c>
      <c r="F4" s="139" t="s">
        <v>239</v>
      </c>
      <c r="G4" s="233" t="s">
        <v>233</v>
      </c>
      <c r="H4" s="233" t="s">
        <v>214</v>
      </c>
    </row>
    <row r="5" spans="1:9" ht="75" x14ac:dyDescent="0.25">
      <c r="A5" s="211"/>
      <c r="B5" s="151"/>
      <c r="C5" s="54" t="str">
        <f>'Descripción del Riesgo'!E9</f>
        <v>Falta de compromiso de funcionarios para suministrar oportunamente la información para actualizar sus hojas de vida</v>
      </c>
      <c r="D5" s="16" t="s">
        <v>126</v>
      </c>
      <c r="E5" s="101" t="s">
        <v>3</v>
      </c>
      <c r="F5" s="140" t="s">
        <v>234</v>
      </c>
      <c r="G5" s="233" t="s">
        <v>233</v>
      </c>
      <c r="H5" s="233" t="s">
        <v>215</v>
      </c>
    </row>
    <row r="6" spans="1:9" ht="15.75" x14ac:dyDescent="0.25">
      <c r="A6" s="211"/>
      <c r="B6" s="151"/>
      <c r="C6" s="54">
        <f>'Descripción del Riesgo'!E10</f>
        <v>0</v>
      </c>
      <c r="D6" s="240"/>
      <c r="E6" s="133"/>
      <c r="F6" s="140"/>
      <c r="G6" s="233"/>
      <c r="H6" s="233"/>
    </row>
    <row r="7" spans="1:9" ht="90" customHeight="1" x14ac:dyDescent="0.25">
      <c r="A7" s="211">
        <v>2</v>
      </c>
      <c r="B7" s="151" t="str">
        <f>'Descripción del Riesgo'!C11</f>
        <v xml:space="preserve">Deficiente desempeño laboral y desmotivación de los funcionarios  / Deterioro del clima laboral </v>
      </c>
      <c r="C7" s="54" t="str">
        <f>'Descripción del Riesgo'!E11</f>
        <v>Incumplimiento a la ejecución del Programa de Gestión Estrátegica del Talento Humano</v>
      </c>
      <c r="D7" s="16" t="s">
        <v>126</v>
      </c>
      <c r="E7" s="101" t="s">
        <v>3</v>
      </c>
      <c r="F7" s="141" t="s">
        <v>235</v>
      </c>
      <c r="G7" s="233" t="s">
        <v>233</v>
      </c>
      <c r="H7" s="241" t="s">
        <v>216</v>
      </c>
    </row>
    <row r="8" spans="1:9" ht="75" x14ac:dyDescent="0.25">
      <c r="A8" s="211"/>
      <c r="B8" s="151"/>
      <c r="C8" s="54" t="str">
        <f>'Descripción del Riesgo'!E12</f>
        <v>Falta de reconocimiento e incentivo por el tiempo y la labor realizada  enla entidad</v>
      </c>
      <c r="D8" s="16" t="s">
        <v>126</v>
      </c>
      <c r="E8" s="133" t="s">
        <v>3</v>
      </c>
      <c r="F8" s="136" t="s">
        <v>236</v>
      </c>
      <c r="G8" s="233" t="s">
        <v>233</v>
      </c>
      <c r="H8" s="233" t="s">
        <v>215</v>
      </c>
    </row>
    <row r="9" spans="1:9" ht="15.75" x14ac:dyDescent="0.25">
      <c r="A9" s="211"/>
      <c r="B9" s="151"/>
      <c r="C9" s="54">
        <f>'Descripción del Riesgo'!E13</f>
        <v>0</v>
      </c>
      <c r="D9" s="240"/>
      <c r="E9" s="101"/>
      <c r="F9" s="138"/>
      <c r="G9" s="233"/>
      <c r="H9" s="242"/>
    </row>
    <row r="10" spans="1:9" ht="60" x14ac:dyDescent="0.25">
      <c r="A10" s="211">
        <v>3</v>
      </c>
      <c r="B10" s="151" t="str">
        <f>'Descripción del Riesgo'!C14</f>
        <v>No proveer oportunamente el Talento Humano requerido por la entidad.</v>
      </c>
      <c r="C10" s="54" t="str">
        <f>'Descripción del Riesgo'!E14</f>
        <v>Insuficiencia de recursos en el presupuesto de la entidad</v>
      </c>
      <c r="D10" s="16" t="s">
        <v>126</v>
      </c>
      <c r="E10" s="101" t="s">
        <v>3</v>
      </c>
      <c r="F10" s="138" t="s">
        <v>240</v>
      </c>
      <c r="G10" s="233" t="s">
        <v>233</v>
      </c>
      <c r="H10" s="233" t="s">
        <v>213</v>
      </c>
    </row>
    <row r="11" spans="1:9" ht="75" x14ac:dyDescent="0.25">
      <c r="A11" s="211"/>
      <c r="B11" s="151"/>
      <c r="C11" s="54" t="str">
        <f>'Descripción del Riesgo'!E15</f>
        <v>Escases de  perfiles profesionales en dependencias estrategicas.</v>
      </c>
      <c r="D11" s="16" t="s">
        <v>126</v>
      </c>
      <c r="E11" s="127" t="s">
        <v>3</v>
      </c>
      <c r="F11" s="138" t="s">
        <v>237</v>
      </c>
      <c r="G11" s="233" t="s">
        <v>233</v>
      </c>
      <c r="H11" s="233" t="s">
        <v>216</v>
      </c>
    </row>
    <row r="12" spans="1:9" ht="15.75" x14ac:dyDescent="0.25">
      <c r="A12" s="211"/>
      <c r="B12" s="151"/>
      <c r="C12" s="54">
        <f>'Descripción del Riesgo'!E16</f>
        <v>0</v>
      </c>
      <c r="D12" s="240"/>
      <c r="E12" s="133"/>
      <c r="F12" s="138"/>
      <c r="G12" s="233"/>
      <c r="H12" s="242"/>
    </row>
    <row r="13" spans="1:9" ht="60" x14ac:dyDescent="0.25">
      <c r="A13" s="211">
        <v>4</v>
      </c>
      <c r="B13" s="151" t="str">
        <f>'Descripción del Riesgo'!C17</f>
        <v xml:space="preserve">Liquidar la Nómina de funcionarios con errores </v>
      </c>
      <c r="C13" s="54" t="str">
        <f>'Descripción del Riesgo'!E17</f>
        <v xml:space="preserve">Deficiencias en la verificación de los documentos de la nómina </v>
      </c>
      <c r="D13" s="16" t="s">
        <v>126</v>
      </c>
      <c r="E13" s="133" t="s">
        <v>3</v>
      </c>
      <c r="F13" s="140" t="s">
        <v>238</v>
      </c>
      <c r="G13" s="233" t="s">
        <v>233</v>
      </c>
      <c r="H13" s="233" t="s">
        <v>216</v>
      </c>
    </row>
    <row r="14" spans="1:9" ht="31.5" x14ac:dyDescent="0.25">
      <c r="A14" s="211"/>
      <c r="B14" s="151"/>
      <c r="C14" s="54" t="str">
        <f>'Descripción del Riesgo'!E18</f>
        <v xml:space="preserve">Demora en el reporte de las incapacidades, vacaciones y ausencias en el sitio de trabajo </v>
      </c>
      <c r="D14" s="16" t="s">
        <v>126</v>
      </c>
      <c r="E14" s="133" t="s">
        <v>3</v>
      </c>
      <c r="F14" s="140" t="s">
        <v>249</v>
      </c>
      <c r="G14" s="233" t="s">
        <v>233</v>
      </c>
      <c r="H14" s="233" t="s">
        <v>248</v>
      </c>
    </row>
    <row r="15" spans="1:9" x14ac:dyDescent="0.25">
      <c r="A15" s="211"/>
      <c r="B15" s="151"/>
      <c r="C15" s="54">
        <f>'Descripción del Riesgo'!E19</f>
        <v>0</v>
      </c>
      <c r="D15" s="240"/>
      <c r="E15" s="133"/>
      <c r="F15" s="138"/>
      <c r="G15" s="133"/>
      <c r="H15" s="121"/>
    </row>
    <row r="16" spans="1:9" ht="46.5" customHeight="1" x14ac:dyDescent="0.25">
      <c r="A16" s="211">
        <v>5</v>
      </c>
      <c r="B16" s="151" t="str">
        <f>'Descripción del Riesgo'!C20</f>
        <v>Deterioro del clima laboral y desmotivación de los funcionarios</v>
      </c>
      <c r="C16" s="54" t="str">
        <f>'Descripción del Riesgo'!E20</f>
        <v>Deficientes estrategias y actividades para resolver o abordar los conflictos y diferencias entre y con los funcionarsio de la alcaldía</v>
      </c>
      <c r="D16" s="16" t="s">
        <v>126</v>
      </c>
      <c r="E16" s="133" t="s">
        <v>3</v>
      </c>
      <c r="F16" s="139" t="s">
        <v>244</v>
      </c>
      <c r="G16" s="233" t="s">
        <v>233</v>
      </c>
      <c r="H16" s="233" t="s">
        <v>245</v>
      </c>
    </row>
    <row r="17" spans="1:8" ht="75" x14ac:dyDescent="0.25">
      <c r="A17" s="211"/>
      <c r="B17" s="151"/>
      <c r="C17" s="54" t="str">
        <f>'Descripción del Riesgo'!E21</f>
        <v xml:space="preserve">Insuficientes actividades de bienestar, estímulos e incentivos que satisfagan las necesidades y expectativas de los funcionarios </v>
      </c>
      <c r="D17" s="16" t="s">
        <v>126</v>
      </c>
      <c r="E17" s="133" t="s">
        <v>3</v>
      </c>
      <c r="F17" s="140" t="s">
        <v>246</v>
      </c>
      <c r="G17" s="233" t="s">
        <v>233</v>
      </c>
      <c r="H17" s="233" t="s">
        <v>248</v>
      </c>
    </row>
    <row r="18" spans="1:8" ht="30" customHeight="1" x14ac:dyDescent="0.25">
      <c r="A18" s="211"/>
      <c r="B18" s="151"/>
      <c r="C18" s="54">
        <f>'Descripción del Riesgo'!E22</f>
        <v>0</v>
      </c>
      <c r="D18" s="240"/>
      <c r="E18" s="127"/>
      <c r="F18" s="132"/>
      <c r="G18" s="54"/>
      <c r="H18" s="121"/>
    </row>
    <row r="19" spans="1:8" x14ac:dyDescent="0.25">
      <c r="A19" s="211">
        <v>6</v>
      </c>
      <c r="B19" s="151">
        <f>'Descripción del Riesgo'!C23</f>
        <v>0</v>
      </c>
      <c r="C19" s="54">
        <f>'Descripción del Riesgo'!E23</f>
        <v>0</v>
      </c>
      <c r="D19" s="240"/>
      <c r="E19" s="127"/>
      <c r="F19" s="54"/>
      <c r="G19" s="54"/>
      <c r="H19" s="121"/>
    </row>
    <row r="20" spans="1:8" ht="39.950000000000003" customHeight="1" x14ac:dyDescent="0.25">
      <c r="A20" s="211"/>
      <c r="B20" s="151"/>
      <c r="C20" s="54">
        <f>'Descripción del Riesgo'!E24</f>
        <v>0</v>
      </c>
      <c r="D20" s="240"/>
      <c r="E20" s="127"/>
      <c r="F20" s="54"/>
      <c r="G20" s="54"/>
      <c r="H20" s="121"/>
    </row>
    <row r="21" spans="1:8" ht="30" customHeight="1" x14ac:dyDescent="0.25">
      <c r="A21" s="211"/>
      <c r="B21" s="151"/>
      <c r="C21" s="54">
        <f>'Descripción del Riesgo'!E25</f>
        <v>0</v>
      </c>
      <c r="D21" s="240"/>
      <c r="E21" s="42"/>
      <c r="F21" s="54"/>
      <c r="G21" s="54"/>
      <c r="H21" s="121"/>
    </row>
  </sheetData>
  <sheetProtection algorithmName="SHA-512" hashValue="/mZ9W9IlWXA3hrOW0cizIDGGb5A3z1jT1DVi7NRMmGD52nw9qKdpaJ3sSv8Gg+jjwJxzwoorKwwMUr6etNjqCw==" saltValue="CS3QOgC3YY4G79zYVIrPWQ==" spinCount="100000" sheet="1" objects="1" scenarios="1"/>
  <mergeCells count="13">
    <mergeCell ref="A1:H1"/>
    <mergeCell ref="B4:B6"/>
    <mergeCell ref="A4:A6"/>
    <mergeCell ref="A7:A9"/>
    <mergeCell ref="B7:B9"/>
    <mergeCell ref="A19:A21"/>
    <mergeCell ref="B19:B21"/>
    <mergeCell ref="A10:A12"/>
    <mergeCell ref="B10:B12"/>
    <mergeCell ref="A13:A15"/>
    <mergeCell ref="B13:B15"/>
    <mergeCell ref="A16:A18"/>
    <mergeCell ref="B16:B18"/>
  </mergeCells>
  <pageMargins left="0.19685039370078741" right="1.299212598425197" top="0.15748031496062992" bottom="0.35433070866141736" header="0.31496062992125984" footer="0.31496062992125984"/>
  <pageSetup paperSize="5" scale="5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'NO TOCAR'!$F$9:$F$10</xm:f>
          </x14:formula1>
          <xm:sqref>D4:D21</xm:sqref>
        </x14:dataValidation>
        <x14:dataValidation type="list" allowBlank="1" showInputMessage="1" showErrorMessage="1" xr:uid="{00000000-0002-0000-0500-000001000000}">
          <x14:formula1>
            <xm:f>'NO TOCAR'!$B$28:$B$29</xm:f>
          </x14:formula1>
          <xm:sqref>E4:E21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tabColor rgb="FF00BC00"/>
  </sheetPr>
  <dimension ref="A1:F37"/>
  <sheetViews>
    <sheetView zoomScale="70" zoomScaleNormal="70" workbookViewId="0">
      <selection activeCell="A13" sqref="A13:F35"/>
    </sheetView>
  </sheetViews>
  <sheetFormatPr baseColWidth="10" defaultColWidth="11.42578125" defaultRowHeight="14.25" x14ac:dyDescent="0.25"/>
  <cols>
    <col min="1" max="1" width="19.140625" style="6" customWidth="1"/>
    <col min="2" max="2" width="58.140625" style="6" customWidth="1"/>
    <col min="3" max="3" width="17.7109375" style="6" customWidth="1"/>
    <col min="4" max="4" width="55.28515625" style="6" customWidth="1"/>
    <col min="5" max="5" width="18.5703125" style="6" customWidth="1"/>
    <col min="6" max="6" width="24.42578125" style="6" customWidth="1"/>
    <col min="7" max="16384" width="11.42578125" style="6"/>
  </cols>
  <sheetData>
    <row r="1" spans="1:6" x14ac:dyDescent="0.25">
      <c r="A1" s="213"/>
      <c r="B1" s="213"/>
      <c r="C1" s="213"/>
      <c r="D1" s="213"/>
      <c r="E1" s="213"/>
      <c r="F1" s="213"/>
    </row>
    <row r="2" spans="1:6" x14ac:dyDescent="0.25">
      <c r="A2" s="213"/>
      <c r="B2" s="213"/>
      <c r="C2" s="213"/>
      <c r="D2" s="213"/>
      <c r="E2" s="213"/>
      <c r="F2" s="213"/>
    </row>
    <row r="3" spans="1:6" x14ac:dyDescent="0.25">
      <c r="A3" s="213"/>
      <c r="B3" s="213"/>
      <c r="C3" s="213"/>
      <c r="D3" s="213"/>
      <c r="E3" s="213"/>
      <c r="F3" s="213"/>
    </row>
    <row r="4" spans="1:6" x14ac:dyDescent="0.25">
      <c r="A4" s="213"/>
      <c r="B4" s="213"/>
      <c r="C4" s="213"/>
      <c r="D4" s="213"/>
      <c r="E4" s="213"/>
      <c r="F4" s="213"/>
    </row>
    <row r="5" spans="1:6" x14ac:dyDescent="0.25">
      <c r="A5" s="213"/>
      <c r="B5" s="213"/>
      <c r="C5" s="213"/>
      <c r="D5" s="213"/>
      <c r="E5" s="213"/>
      <c r="F5" s="213"/>
    </row>
    <row r="6" spans="1:6" x14ac:dyDescent="0.25">
      <c r="A6" s="213"/>
      <c r="B6" s="213"/>
      <c r="C6" s="213"/>
      <c r="D6" s="213"/>
      <c r="E6" s="213"/>
      <c r="F6" s="213"/>
    </row>
    <row r="7" spans="1:6" x14ac:dyDescent="0.25">
      <c r="A7" s="213"/>
      <c r="B7" s="213"/>
      <c r="C7" s="213"/>
      <c r="D7" s="213"/>
      <c r="E7" s="213"/>
      <c r="F7" s="213"/>
    </row>
    <row r="8" spans="1:6" x14ac:dyDescent="0.25">
      <c r="A8" s="213"/>
      <c r="B8" s="213"/>
      <c r="C8" s="213"/>
      <c r="D8" s="213"/>
      <c r="E8" s="213"/>
      <c r="F8" s="213"/>
    </row>
    <row r="9" spans="1:6" x14ac:dyDescent="0.25">
      <c r="A9" s="213"/>
      <c r="B9" s="213"/>
      <c r="C9" s="213"/>
      <c r="D9" s="213"/>
      <c r="E9" s="213"/>
      <c r="F9" s="213"/>
    </row>
    <row r="10" spans="1:6" x14ac:dyDescent="0.25">
      <c r="A10" s="213"/>
      <c r="B10" s="213"/>
      <c r="C10" s="213"/>
      <c r="D10" s="213"/>
      <c r="E10" s="213"/>
      <c r="F10" s="213"/>
    </row>
    <row r="12" spans="1:6" ht="15" customHeight="1" x14ac:dyDescent="0.25"/>
    <row r="13" spans="1:6" ht="36" customHeight="1" x14ac:dyDescent="0.25">
      <c r="A13" s="24" t="s">
        <v>82</v>
      </c>
      <c r="B13" s="25" t="s">
        <v>80</v>
      </c>
      <c r="C13" s="25" t="s">
        <v>20</v>
      </c>
      <c r="D13" s="25" t="s">
        <v>81</v>
      </c>
      <c r="E13" s="25" t="s">
        <v>20</v>
      </c>
      <c r="F13" s="24" t="s">
        <v>82</v>
      </c>
    </row>
    <row r="14" spans="1:6" ht="25.5" x14ac:dyDescent="0.25">
      <c r="A14" s="215" t="s">
        <v>38</v>
      </c>
      <c r="B14" s="27" t="s">
        <v>75</v>
      </c>
      <c r="C14" s="215">
        <v>5</v>
      </c>
      <c r="D14" s="27" t="s">
        <v>56</v>
      </c>
      <c r="E14" s="215">
        <v>5</v>
      </c>
      <c r="F14" s="215" t="s">
        <v>38</v>
      </c>
    </row>
    <row r="15" spans="1:6" ht="25.5" x14ac:dyDescent="0.25">
      <c r="A15" s="215"/>
      <c r="B15" s="27" t="s">
        <v>39</v>
      </c>
      <c r="C15" s="215"/>
      <c r="D15" s="27" t="s">
        <v>55</v>
      </c>
      <c r="E15" s="215"/>
      <c r="F15" s="215"/>
    </row>
    <row r="16" spans="1:6" ht="25.5" x14ac:dyDescent="0.25">
      <c r="A16" s="215"/>
      <c r="B16" s="27" t="s">
        <v>40</v>
      </c>
      <c r="C16" s="215"/>
      <c r="D16" s="27" t="s">
        <v>92</v>
      </c>
      <c r="E16" s="215"/>
      <c r="F16" s="215"/>
    </row>
    <row r="17" spans="1:6" ht="38.25" x14ac:dyDescent="0.25">
      <c r="A17" s="215"/>
      <c r="B17" s="27" t="s">
        <v>41</v>
      </c>
      <c r="C17" s="215"/>
      <c r="D17" s="27" t="s">
        <v>57</v>
      </c>
      <c r="E17" s="215"/>
      <c r="F17" s="215"/>
    </row>
    <row r="18" spans="1:6" ht="25.5" x14ac:dyDescent="0.25">
      <c r="A18" s="216" t="s">
        <v>42</v>
      </c>
      <c r="B18" s="28" t="s">
        <v>76</v>
      </c>
      <c r="C18" s="216">
        <v>4</v>
      </c>
      <c r="D18" s="27" t="s">
        <v>58</v>
      </c>
      <c r="E18" s="215"/>
      <c r="F18" s="215"/>
    </row>
    <row r="19" spans="1:6" ht="27.75" customHeight="1" x14ac:dyDescent="0.25">
      <c r="A19" s="216"/>
      <c r="B19" s="28" t="s">
        <v>43</v>
      </c>
      <c r="C19" s="216"/>
      <c r="D19" s="28" t="s">
        <v>59</v>
      </c>
      <c r="E19" s="216">
        <v>4</v>
      </c>
      <c r="F19" s="216" t="s">
        <v>42</v>
      </c>
    </row>
    <row r="20" spans="1:6" ht="25.5" x14ac:dyDescent="0.25">
      <c r="A20" s="216"/>
      <c r="B20" s="28" t="s">
        <v>44</v>
      </c>
      <c r="C20" s="216"/>
      <c r="D20" s="28" t="s">
        <v>60</v>
      </c>
      <c r="E20" s="216"/>
      <c r="F20" s="216"/>
    </row>
    <row r="21" spans="1:6" ht="38.25" x14ac:dyDescent="0.25">
      <c r="A21" s="216"/>
      <c r="B21" s="28" t="s">
        <v>45</v>
      </c>
      <c r="C21" s="216"/>
      <c r="D21" s="28" t="s">
        <v>61</v>
      </c>
      <c r="E21" s="216"/>
      <c r="F21" s="216"/>
    </row>
    <row r="22" spans="1:6" ht="25.5" x14ac:dyDescent="0.25">
      <c r="A22" s="217" t="s">
        <v>34</v>
      </c>
      <c r="B22" s="19" t="s">
        <v>77</v>
      </c>
      <c r="C22" s="217">
        <v>3</v>
      </c>
      <c r="D22" s="28" t="s">
        <v>62</v>
      </c>
      <c r="E22" s="216"/>
      <c r="F22" s="216"/>
    </row>
    <row r="23" spans="1:6" ht="38.25" x14ac:dyDescent="0.25">
      <c r="A23" s="217"/>
      <c r="B23" s="19" t="s">
        <v>35</v>
      </c>
      <c r="C23" s="217"/>
      <c r="D23" s="28" t="s">
        <v>63</v>
      </c>
      <c r="E23" s="216"/>
      <c r="F23" s="216"/>
    </row>
    <row r="24" spans="1:6" ht="25.5" x14ac:dyDescent="0.25">
      <c r="A24" s="217"/>
      <c r="B24" s="19" t="s">
        <v>36</v>
      </c>
      <c r="C24" s="217"/>
      <c r="D24" s="20" t="s">
        <v>64</v>
      </c>
      <c r="E24" s="217">
        <v>3</v>
      </c>
      <c r="F24" s="217" t="s">
        <v>34</v>
      </c>
    </row>
    <row r="25" spans="1:6" ht="38.25" x14ac:dyDescent="0.25">
      <c r="A25" s="217"/>
      <c r="B25" s="19" t="s">
        <v>37</v>
      </c>
      <c r="C25" s="217"/>
      <c r="D25" s="19" t="s">
        <v>65</v>
      </c>
      <c r="E25" s="217"/>
      <c r="F25" s="217"/>
    </row>
    <row r="26" spans="1:6" ht="22.5" customHeight="1" x14ac:dyDescent="0.25">
      <c r="A26" s="218" t="s">
        <v>49</v>
      </c>
      <c r="B26" s="29" t="s">
        <v>78</v>
      </c>
      <c r="C26" s="218">
        <v>2</v>
      </c>
      <c r="D26" s="19" t="s">
        <v>66</v>
      </c>
      <c r="E26" s="217"/>
      <c r="F26" s="217"/>
    </row>
    <row r="27" spans="1:6" ht="25.5" x14ac:dyDescent="0.25">
      <c r="A27" s="218"/>
      <c r="B27" s="29" t="s">
        <v>46</v>
      </c>
      <c r="C27" s="218"/>
      <c r="D27" s="19" t="s">
        <v>67</v>
      </c>
      <c r="E27" s="217"/>
      <c r="F27" s="217"/>
    </row>
    <row r="28" spans="1:6" ht="38.25" x14ac:dyDescent="0.25">
      <c r="A28" s="218"/>
      <c r="B28" s="29" t="s">
        <v>47</v>
      </c>
      <c r="C28" s="218"/>
      <c r="D28" s="19" t="s">
        <v>68</v>
      </c>
      <c r="E28" s="217"/>
      <c r="F28" s="217"/>
    </row>
    <row r="29" spans="1:6" ht="57" x14ac:dyDescent="0.25">
      <c r="A29" s="218"/>
      <c r="B29" s="30" t="s">
        <v>48</v>
      </c>
      <c r="C29" s="218"/>
      <c r="D29" s="19" t="s">
        <v>79</v>
      </c>
      <c r="E29" s="217"/>
      <c r="F29" s="217"/>
    </row>
    <row r="30" spans="1:6" ht="28.5" x14ac:dyDescent="0.25">
      <c r="A30" s="214" t="s">
        <v>54</v>
      </c>
      <c r="B30" s="21" t="s">
        <v>50</v>
      </c>
      <c r="C30" s="214">
        <v>1</v>
      </c>
      <c r="D30" s="29" t="s">
        <v>69</v>
      </c>
      <c r="E30" s="218">
        <v>2</v>
      </c>
      <c r="F30" s="218" t="s">
        <v>49</v>
      </c>
    </row>
    <row r="31" spans="1:6" ht="28.5" x14ac:dyDescent="0.25">
      <c r="A31" s="214"/>
      <c r="B31" s="21" t="s">
        <v>51</v>
      </c>
      <c r="C31" s="214"/>
      <c r="D31" s="29" t="s">
        <v>70</v>
      </c>
      <c r="E31" s="218"/>
      <c r="F31" s="218"/>
    </row>
    <row r="32" spans="1:6" ht="42.75" x14ac:dyDescent="0.25">
      <c r="A32" s="214"/>
      <c r="B32" s="21" t="s">
        <v>52</v>
      </c>
      <c r="C32" s="214"/>
      <c r="D32" s="29" t="s">
        <v>71</v>
      </c>
      <c r="E32" s="218"/>
      <c r="F32" s="218"/>
    </row>
    <row r="33" spans="1:6" ht="57" x14ac:dyDescent="0.25">
      <c r="A33" s="214"/>
      <c r="B33" s="21" t="s">
        <v>53</v>
      </c>
      <c r="C33" s="214"/>
      <c r="D33" s="22" t="s">
        <v>72</v>
      </c>
      <c r="E33" s="214">
        <v>1</v>
      </c>
      <c r="F33" s="214" t="s">
        <v>54</v>
      </c>
    </row>
    <row r="34" spans="1:6" x14ac:dyDescent="0.25">
      <c r="D34" s="22" t="s">
        <v>73</v>
      </c>
      <c r="E34" s="214"/>
      <c r="F34" s="214"/>
    </row>
    <row r="35" spans="1:6" x14ac:dyDescent="0.25">
      <c r="D35" s="23" t="s">
        <v>74</v>
      </c>
      <c r="E35" s="214"/>
      <c r="F35" s="214"/>
    </row>
    <row r="37" spans="1:6" ht="23.25" customHeight="1" x14ac:dyDescent="0.25"/>
  </sheetData>
  <mergeCells count="21">
    <mergeCell ref="C22:C25"/>
    <mergeCell ref="C26:C29"/>
    <mergeCell ref="C30:C33"/>
    <mergeCell ref="C14:C17"/>
    <mergeCell ref="F33:F35"/>
    <mergeCell ref="A1:F10"/>
    <mergeCell ref="E33:E35"/>
    <mergeCell ref="A14:A17"/>
    <mergeCell ref="A18:A21"/>
    <mergeCell ref="A22:A25"/>
    <mergeCell ref="A26:A29"/>
    <mergeCell ref="A30:A33"/>
    <mergeCell ref="E14:E18"/>
    <mergeCell ref="E19:E23"/>
    <mergeCell ref="E24:E29"/>
    <mergeCell ref="E30:E32"/>
    <mergeCell ref="F14:F18"/>
    <mergeCell ref="F19:F23"/>
    <mergeCell ref="F24:F29"/>
    <mergeCell ref="F30:F32"/>
    <mergeCell ref="C18:C2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rgb="FFFFC000"/>
  </sheetPr>
  <dimension ref="A1:T21"/>
  <sheetViews>
    <sheetView view="pageBreakPreview" topLeftCell="A10" zoomScale="55" zoomScaleNormal="50" zoomScaleSheetLayoutView="55" workbookViewId="0">
      <selection activeCell="S19" sqref="S19:S21"/>
    </sheetView>
  </sheetViews>
  <sheetFormatPr baseColWidth="10" defaultRowHeight="15" x14ac:dyDescent="0.25"/>
  <cols>
    <col min="1" max="1" width="7.42578125" customWidth="1"/>
    <col min="2" max="2" width="27.42578125" style="4" customWidth="1"/>
    <col min="3" max="3" width="31.28515625" customWidth="1"/>
    <col min="4" max="4" width="35.28515625" customWidth="1"/>
    <col min="5" max="5" width="18.42578125" style="34" customWidth="1"/>
    <col min="6" max="6" width="4.85546875" style="34" hidden="1" customWidth="1"/>
    <col min="7" max="7" width="22.7109375" style="34" customWidth="1"/>
    <col min="8" max="8" width="17.7109375" style="34" hidden="1" customWidth="1"/>
    <col min="9" max="9" width="25" style="34" customWidth="1"/>
    <col min="10" max="10" width="5.7109375" style="34" hidden="1" customWidth="1"/>
    <col min="11" max="11" width="26.140625" style="34" customWidth="1"/>
    <col min="12" max="12" width="5.7109375" style="34" hidden="1" customWidth="1"/>
    <col min="13" max="13" width="17.7109375" style="34" customWidth="1"/>
    <col min="14" max="14" width="15.42578125" style="34" hidden="1" customWidth="1"/>
    <col min="15" max="15" width="23" style="34" hidden="1" customWidth="1"/>
    <col min="16" max="16" width="18.140625" style="34" customWidth="1"/>
    <col min="17" max="17" width="14" style="34" customWidth="1"/>
    <col min="18" max="18" width="14" hidden="1" customWidth="1"/>
    <col min="19" max="19" width="19.28515625" customWidth="1"/>
    <col min="20" max="20" width="7.28515625" style="89" hidden="1" customWidth="1"/>
    <col min="21" max="21" width="11.85546875" bestFit="1" customWidth="1"/>
  </cols>
  <sheetData>
    <row r="1" spans="1:20" ht="26.25" customHeight="1" x14ac:dyDescent="0.25">
      <c r="A1" s="223" t="s">
        <v>121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</row>
    <row r="2" spans="1:20" s="34" customFormat="1" ht="15.75" x14ac:dyDescent="0.25">
      <c r="A2" s="224" t="s">
        <v>1</v>
      </c>
      <c r="B2" s="226" t="s">
        <v>0</v>
      </c>
      <c r="C2" s="226" t="s">
        <v>21</v>
      </c>
      <c r="D2" s="228" t="s">
        <v>13</v>
      </c>
      <c r="E2" s="219" t="s">
        <v>171</v>
      </c>
      <c r="F2" s="219"/>
      <c r="G2" s="219"/>
      <c r="H2" s="116"/>
      <c r="I2" s="230" t="s">
        <v>175</v>
      </c>
      <c r="J2" s="231"/>
      <c r="K2" s="231"/>
      <c r="L2" s="231"/>
      <c r="M2" s="231"/>
      <c r="N2" s="232"/>
      <c r="O2" s="116"/>
      <c r="P2" s="219" t="s">
        <v>120</v>
      </c>
      <c r="Q2" s="219"/>
      <c r="R2" s="219"/>
      <c r="S2" s="219"/>
    </row>
    <row r="3" spans="1:20" s="34" customFormat="1" ht="124.5" customHeight="1" x14ac:dyDescent="0.25">
      <c r="A3" s="225"/>
      <c r="B3" s="227"/>
      <c r="C3" s="227"/>
      <c r="D3" s="229"/>
      <c r="E3" s="114" t="s">
        <v>169</v>
      </c>
      <c r="F3" s="112" t="s">
        <v>93</v>
      </c>
      <c r="G3" s="117" t="s">
        <v>170</v>
      </c>
      <c r="H3" s="112" t="s">
        <v>93</v>
      </c>
      <c r="I3" s="112" t="s">
        <v>172</v>
      </c>
      <c r="J3" s="113"/>
      <c r="K3" s="112" t="s">
        <v>173</v>
      </c>
      <c r="L3" s="112" t="s">
        <v>93</v>
      </c>
      <c r="M3" s="112" t="s">
        <v>174</v>
      </c>
      <c r="N3" s="47" t="s">
        <v>93</v>
      </c>
      <c r="O3" s="47" t="s">
        <v>93</v>
      </c>
      <c r="P3" s="115" t="s">
        <v>116</v>
      </c>
      <c r="Q3" s="115" t="s">
        <v>117</v>
      </c>
      <c r="R3" s="115" t="s">
        <v>118</v>
      </c>
      <c r="S3" s="115" t="s">
        <v>123</v>
      </c>
    </row>
    <row r="4" spans="1:20" ht="90.75" customHeight="1" x14ac:dyDescent="0.25">
      <c r="A4" s="221">
        <v>1</v>
      </c>
      <c r="B4" s="222" t="str">
        <f>'Descripción del Riesgo'!C8</f>
        <v xml:space="preserve">Desactualización de la Hojas de vida de los funcionarios de la Alcaldía </v>
      </c>
      <c r="C4" s="52" t="str">
        <f>'Descripción del Riesgo'!E8</f>
        <v>Ausencia de Plan de acción del proceso que contemple la acción de Actualizar hojas de vida de los funcionarios de la entidad</v>
      </c>
      <c r="D4" s="52" t="str">
        <f>'Diseño de Controles'!F4</f>
        <v>Incluir la acción de mantener Actualizada las hojas de vida de los funcionarios en el Plan de acción del Proceso</v>
      </c>
      <c r="E4" s="96" t="s">
        <v>3</v>
      </c>
      <c r="F4" s="84">
        <f>IF(E4="PREVENTIVO","25")+IF(E4="DETECTIVO","15")+IF(E4="CORRECTIVO","10")</f>
        <v>25</v>
      </c>
      <c r="G4" s="84" t="s">
        <v>160</v>
      </c>
      <c r="H4" s="84" t="str">
        <f>IF(G4="AUTOMÁTICA","30",IF(G4="MANUAL","15",""))</f>
        <v>15</v>
      </c>
      <c r="I4" s="84" t="s">
        <v>162</v>
      </c>
      <c r="J4" s="84">
        <f>IF(I4="DOCUMENTADO","15")+IF(I4="SIN DOCUMENTAR","0")</f>
        <v>15</v>
      </c>
      <c r="K4" s="84" t="s">
        <v>165</v>
      </c>
      <c r="L4" s="84">
        <f>IF(K4="CONTINUA","15")+IF(K4="ALEATORIA","10")</f>
        <v>10</v>
      </c>
      <c r="M4" s="84" t="s">
        <v>167</v>
      </c>
      <c r="N4" s="84">
        <f>IF(M4="CON REGISTRO","15")+IF(K4="SIN REGISTRO","0")</f>
        <v>15</v>
      </c>
      <c r="O4" s="84" t="e">
        <f>IF(#REF!="COMPLETA","10")+IF(#REF!="INCOMPLETA","5")+ IF(#REF!="NO EXISTE","0")</f>
        <v>#REF!</v>
      </c>
      <c r="P4" s="84">
        <f>F4+H4+J4+L4+N4</f>
        <v>80</v>
      </c>
      <c r="Q4" s="118" t="str">
        <f>IF(P4="","",IF(P4&lt;=85,"DÉBIL",IF(P4&lt;=95,"MODERADO",IF(P4&lt;=100,"FUERTE","error"))))</f>
        <v>DÉBIL</v>
      </c>
      <c r="R4" s="157">
        <f>AVERAGE(P4:P6)</f>
        <v>48.333333333333336</v>
      </c>
      <c r="S4" s="244" t="str">
        <f>IF(R4=100,"FUERTE",IF(AND(R4&gt;=50,R4&lt;100),"MODERADO","DÉBIL"))</f>
        <v>DÉBIL</v>
      </c>
      <c r="T4" s="89" t="s">
        <v>208</v>
      </c>
    </row>
    <row r="5" spans="1:20" ht="89.25" customHeight="1" x14ac:dyDescent="0.25">
      <c r="A5" s="221"/>
      <c r="B5" s="222"/>
      <c r="C5" s="52" t="str">
        <f>'Descripción del Riesgo'!E9</f>
        <v>Falta de compromiso de funcionarios para suministrar oportunamente la información para actualizar sus hojas de vida</v>
      </c>
      <c r="D5" s="52" t="str">
        <f>'Diseño de Controles'!F5</f>
        <v xml:space="preserve">Sensibilizar a los funcionarios y contratistas de la alcaldía para que suministren la información en forma oportuna y suficiente de sus hojas de vida, que deba ser actualizada                                           </v>
      </c>
      <c r="E5" s="96" t="s">
        <v>3</v>
      </c>
      <c r="F5" s="100">
        <f t="shared" ref="F5:F10" si="0">IF(E5="PREVENTIVO","25")+IF(E5="DETECTIVO","15")+IF(E5="CORRECTIVO","10")</f>
        <v>25</v>
      </c>
      <c r="G5" s="100" t="s">
        <v>160</v>
      </c>
      <c r="H5" s="100" t="str">
        <f t="shared" ref="H5:H10" si="1">IF(G5="AUTOMÁTICA","30",IF(G5="MANUAL","15",""))</f>
        <v>15</v>
      </c>
      <c r="I5" s="100" t="s">
        <v>162</v>
      </c>
      <c r="J5" s="100">
        <f t="shared" ref="J5:J10" si="2">IF(I5="DOCUMENTADO","15")+IF(I5="SIN DOCUMENTAR","0")</f>
        <v>15</v>
      </c>
      <c r="K5" s="100" t="s">
        <v>165</v>
      </c>
      <c r="L5" s="100">
        <f t="shared" ref="L5:L10" si="3">IF(K5="CONTINUA","15")+IF(K5="ALEATORIA","10")</f>
        <v>10</v>
      </c>
      <c r="M5" s="100" t="s">
        <v>167</v>
      </c>
      <c r="N5" s="84"/>
      <c r="O5" s="84"/>
      <c r="P5" s="100">
        <f>F5+H5+J5+L5+N5</f>
        <v>65</v>
      </c>
      <c r="Q5" s="118" t="str">
        <f t="shared" ref="Q5:Q21" si="4">IF(P5="","",IF(P5&lt;=85,"DÉBIL",IF(P5&lt;=95,"MODERADO",IF(P5&lt;=100,"FUERTE","error"))))</f>
        <v>DÉBIL</v>
      </c>
      <c r="R5" s="157"/>
      <c r="S5" s="244"/>
    </row>
    <row r="6" spans="1:20" x14ac:dyDescent="0.25">
      <c r="A6" s="221"/>
      <c r="B6" s="222"/>
      <c r="C6" s="52">
        <f>'Descripción del Riesgo'!E10</f>
        <v>0</v>
      </c>
      <c r="D6" s="52">
        <f>'Diseño de Controles'!F6</f>
        <v>0</v>
      </c>
      <c r="E6" s="243"/>
      <c r="F6" s="135"/>
      <c r="G6" s="135"/>
      <c r="H6" s="135"/>
      <c r="I6" s="135"/>
      <c r="J6" s="135"/>
      <c r="K6" s="135"/>
      <c r="L6" s="135"/>
      <c r="M6" s="135"/>
      <c r="N6" s="84"/>
      <c r="O6" s="84"/>
      <c r="P6" s="128">
        <f>F6+H6+J6+L6+N6</f>
        <v>0</v>
      </c>
      <c r="Q6" s="118" t="str">
        <f t="shared" si="4"/>
        <v>DÉBIL</v>
      </c>
      <c r="R6" s="157"/>
      <c r="S6" s="244"/>
    </row>
    <row r="7" spans="1:20" ht="69" customHeight="1" x14ac:dyDescent="0.25">
      <c r="A7" s="221">
        <v>2</v>
      </c>
      <c r="B7" s="222" t="str">
        <f>'Descripción del Riesgo'!C11</f>
        <v xml:space="preserve">Deficiente desempeño laboral y desmotivación de los funcionarios  / Deterioro del clima laboral </v>
      </c>
      <c r="C7" s="52" t="str">
        <f>'Descripción del Riesgo'!E11</f>
        <v>Incumplimiento a la ejecución del Programa de Gestión Estrátegica del Talento Humano</v>
      </c>
      <c r="D7" s="52" t="str">
        <f>'Diseño de Controles'!F7</f>
        <v>Diseñar un cronograma  para la ejecución del Plan de capacitación, bienestar y estímulos y del Plan de seguridad en el trabajo.</v>
      </c>
      <c r="E7" s="96" t="s">
        <v>3</v>
      </c>
      <c r="F7" s="100">
        <f t="shared" si="0"/>
        <v>25</v>
      </c>
      <c r="G7" s="100" t="s">
        <v>160</v>
      </c>
      <c r="H7" s="100" t="str">
        <f t="shared" si="1"/>
        <v>15</v>
      </c>
      <c r="I7" s="100" t="s">
        <v>162</v>
      </c>
      <c r="J7" s="100">
        <f t="shared" si="2"/>
        <v>15</v>
      </c>
      <c r="K7" s="100" t="s">
        <v>165</v>
      </c>
      <c r="L7" s="100">
        <f t="shared" si="3"/>
        <v>10</v>
      </c>
      <c r="M7" s="100" t="s">
        <v>167</v>
      </c>
      <c r="N7" s="84">
        <f>IF(M7="CON REGISTRO","15")+IF(K7="SIN REGISTRO","0")</f>
        <v>15</v>
      </c>
      <c r="O7" s="84" t="e">
        <f>IF(#REF!="COMPLETA","10")+IF(#REF!="INCOMPLETA","5")+ IF(#REF!="NO EXISTE","0")</f>
        <v>#REF!</v>
      </c>
      <c r="P7" s="84">
        <f t="shared" ref="P7:P21" si="5">F7+H7+J7+L7+N7</f>
        <v>80</v>
      </c>
      <c r="Q7" s="118" t="str">
        <f t="shared" si="4"/>
        <v>DÉBIL</v>
      </c>
      <c r="R7" s="157">
        <f t="shared" ref="R7" si="6">AVERAGE(P7:P9)</f>
        <v>75</v>
      </c>
      <c r="S7" s="244" t="str">
        <f>IF(R7=100,"FUERTE",IF(AND(R7&gt;=50,R7&lt;100),"MODERADO","DÉBIL"))</f>
        <v>MODERADO</v>
      </c>
      <c r="T7" s="89" t="str">
        <f>S7</f>
        <v>MODERADO</v>
      </c>
    </row>
    <row r="8" spans="1:20" ht="91.5" customHeight="1" x14ac:dyDescent="0.25">
      <c r="A8" s="221"/>
      <c r="B8" s="222"/>
      <c r="C8" s="52" t="str">
        <f>'Descripción del Riesgo'!E12</f>
        <v>Falta de reconocimiento e incentivo por el tiempo y la labor realizada  enla entidad</v>
      </c>
      <c r="D8" s="52" t="str">
        <f>'Diseño de Controles'!F8</f>
        <v>Incluir en el Plan de incentivos y de bienestar, actividades de reconocimientos a los funcionarios más comprometidos y sentido de pertenencia con la entidad.</v>
      </c>
      <c r="E8" s="96" t="s">
        <v>3</v>
      </c>
      <c r="F8" s="135">
        <f t="shared" ref="F8" si="7">IF(E8="PREVENTIVO","25")+IF(E8="DETECTIVO","15")+IF(E8="CORRECTIVO","10")</f>
        <v>25</v>
      </c>
      <c r="G8" s="135" t="s">
        <v>160</v>
      </c>
      <c r="H8" s="135" t="str">
        <f t="shared" ref="H8" si="8">IF(G8="AUTOMÁTICA","30",IF(G8="MANUAL","15",""))</f>
        <v>15</v>
      </c>
      <c r="I8" s="135" t="s">
        <v>162</v>
      </c>
      <c r="J8" s="135">
        <f t="shared" ref="J8" si="9">IF(I8="DOCUMENTADO","15")+IF(I8="SIN DOCUMENTAR","0")</f>
        <v>15</v>
      </c>
      <c r="K8" s="135" t="s">
        <v>164</v>
      </c>
      <c r="L8" s="135">
        <f t="shared" ref="L8" si="10">IF(K8="CONTINUA","15")+IF(K8="ALEATORIA","10")</f>
        <v>15</v>
      </c>
      <c r="M8" s="135" t="s">
        <v>167</v>
      </c>
      <c r="N8" s="84"/>
      <c r="O8" s="84"/>
      <c r="P8" s="128">
        <f t="shared" si="5"/>
        <v>70</v>
      </c>
      <c r="Q8" s="118" t="str">
        <f t="shared" si="4"/>
        <v>DÉBIL</v>
      </c>
      <c r="R8" s="157"/>
      <c r="S8" s="244"/>
    </row>
    <row r="9" spans="1:20" x14ac:dyDescent="0.25">
      <c r="A9" s="221"/>
      <c r="B9" s="222"/>
      <c r="C9" s="52">
        <f>'Descripción del Riesgo'!E13</f>
        <v>0</v>
      </c>
      <c r="D9" s="52">
        <f>'Diseño de Controles'!F9</f>
        <v>0</v>
      </c>
      <c r="E9" s="243"/>
      <c r="F9" s="100"/>
      <c r="G9" s="100"/>
      <c r="H9" s="100"/>
      <c r="I9" s="100"/>
      <c r="J9" s="100"/>
      <c r="K9" s="100"/>
      <c r="L9" s="100"/>
      <c r="M9" s="100"/>
      <c r="N9" s="84"/>
      <c r="O9" s="84"/>
      <c r="P9" s="84"/>
      <c r="Q9" s="118" t="str">
        <f t="shared" si="4"/>
        <v/>
      </c>
      <c r="R9" s="157"/>
      <c r="S9" s="244"/>
    </row>
    <row r="10" spans="1:20" ht="66" customHeight="1" x14ac:dyDescent="0.25">
      <c r="A10" s="221">
        <v>3</v>
      </c>
      <c r="B10" s="222" t="str">
        <f>'Descripción del Riesgo'!C14</f>
        <v>No proveer oportunamente el Talento Humano requerido por la entidad.</v>
      </c>
      <c r="C10" s="52" t="str">
        <f>'Descripción del Riesgo'!E14</f>
        <v>Insuficiencia de recursos en el presupuesto de la entidad</v>
      </c>
      <c r="D10" s="52" t="str">
        <f>'Diseño de Controles'!F10</f>
        <v>Gestionar ante el alcalde municipal y la secretaría de hacienda la priorización de recursos para vinculación de personal</v>
      </c>
      <c r="E10" s="96" t="s">
        <v>3</v>
      </c>
      <c r="F10" s="100">
        <f t="shared" si="0"/>
        <v>25</v>
      </c>
      <c r="G10" s="100" t="s">
        <v>160</v>
      </c>
      <c r="H10" s="100" t="str">
        <f t="shared" si="1"/>
        <v>15</v>
      </c>
      <c r="I10" s="100" t="s">
        <v>162</v>
      </c>
      <c r="J10" s="100">
        <f t="shared" si="2"/>
        <v>15</v>
      </c>
      <c r="K10" s="100" t="s">
        <v>165</v>
      </c>
      <c r="L10" s="100">
        <f t="shared" si="3"/>
        <v>10</v>
      </c>
      <c r="M10" s="100" t="s">
        <v>168</v>
      </c>
      <c r="N10" s="84">
        <f>IF(M10="CON REGISTRO","15")+IF(K10="SIN REGISTRO","0")</f>
        <v>0</v>
      </c>
      <c r="O10" s="84" t="e">
        <f>IF(#REF!="COMPLETA","10")+IF(#REF!="INCOMPLETA","5")+ IF(#REF!="NO EXISTE","0")</f>
        <v>#REF!</v>
      </c>
      <c r="P10" s="84">
        <f t="shared" si="5"/>
        <v>65</v>
      </c>
      <c r="Q10" s="118" t="str">
        <f t="shared" si="4"/>
        <v>DÉBIL</v>
      </c>
      <c r="R10" s="157">
        <f t="shared" ref="R10" si="11">AVERAGE(P10:P12)</f>
        <v>67.5</v>
      </c>
      <c r="S10" s="244" t="str">
        <f>IF(R10=100,"FUERTE",IF(AND(R10&gt;=50,R10&lt;100),"MODERADO","DÉBIL"))</f>
        <v>MODERADO</v>
      </c>
      <c r="T10" s="89" t="str">
        <f t="shared" ref="T10" si="12">S10</f>
        <v>MODERADO</v>
      </c>
    </row>
    <row r="11" spans="1:20" ht="84" customHeight="1" x14ac:dyDescent="0.25">
      <c r="A11" s="221"/>
      <c r="B11" s="222"/>
      <c r="C11" s="52" t="str">
        <f>'Descripción del Riesgo'!E15</f>
        <v>Escases de  perfiles profesionales en dependencias estrategicas.</v>
      </c>
      <c r="D11" s="52" t="str">
        <f>'Diseño de Controles'!F11</f>
        <v>Implementar las políticas y normas del talento humana para la vinculación, desarrollo y retiro de los funcionarios con el fin de que la entidad alcance las metas estratégicas</v>
      </c>
      <c r="E11" s="96" t="s">
        <v>3</v>
      </c>
      <c r="F11" s="130">
        <f t="shared" ref="F11" si="13">IF(E11="PREVENTIVO","25")+IF(E11="DETECTIVO","15")+IF(E11="CORRECTIVO","10")</f>
        <v>25</v>
      </c>
      <c r="G11" s="130" t="s">
        <v>160</v>
      </c>
      <c r="H11" s="130" t="str">
        <f t="shared" ref="H11" si="14">IF(G11="AUTOMÁTICA","30",IF(G11="MANUAL","15",""))</f>
        <v>15</v>
      </c>
      <c r="I11" s="130" t="s">
        <v>162</v>
      </c>
      <c r="J11" s="130">
        <f t="shared" ref="J11" si="15">IF(I11="DOCUMENTADO","15")+IF(I11="SIN DOCUMENTAR","0")</f>
        <v>15</v>
      </c>
      <c r="K11" s="130" t="s">
        <v>164</v>
      </c>
      <c r="L11" s="130">
        <f t="shared" ref="L11" si="16">IF(K11="CONTINUA","15")+IF(K11="ALEATORIA","10")</f>
        <v>15</v>
      </c>
      <c r="M11" s="130" t="s">
        <v>167</v>
      </c>
      <c r="N11" s="84"/>
      <c r="O11" s="84"/>
      <c r="P11" s="128">
        <f t="shared" si="5"/>
        <v>70</v>
      </c>
      <c r="Q11" s="118" t="str">
        <f t="shared" si="4"/>
        <v>DÉBIL</v>
      </c>
      <c r="R11" s="157"/>
      <c r="S11" s="244"/>
    </row>
    <row r="12" spans="1:20" x14ac:dyDescent="0.25">
      <c r="A12" s="221"/>
      <c r="B12" s="222"/>
      <c r="C12" s="52">
        <f>'Descripción del Riesgo'!E16</f>
        <v>0</v>
      </c>
      <c r="D12" s="52">
        <f>'Diseño de Controles'!F12</f>
        <v>0</v>
      </c>
      <c r="E12" s="243"/>
      <c r="F12" s="135"/>
      <c r="G12" s="135"/>
      <c r="H12" s="135"/>
      <c r="I12" s="135"/>
      <c r="J12" s="135"/>
      <c r="K12" s="135"/>
      <c r="L12" s="135"/>
      <c r="M12" s="135"/>
      <c r="N12" s="84"/>
      <c r="O12" s="84"/>
      <c r="P12" s="135"/>
      <c r="Q12" s="118" t="str">
        <f t="shared" si="4"/>
        <v/>
      </c>
      <c r="R12" s="157"/>
      <c r="S12" s="244"/>
    </row>
    <row r="13" spans="1:20" ht="70.5" customHeight="1" x14ac:dyDescent="0.25">
      <c r="A13" s="221">
        <v>4</v>
      </c>
      <c r="B13" s="222" t="str">
        <f>'Descripción del Riesgo'!C17</f>
        <v xml:space="preserve">Liquidar la Nómina de funcionarios con errores </v>
      </c>
      <c r="C13" s="52" t="str">
        <f>'Descripción del Riesgo'!E17</f>
        <v xml:space="preserve">Deficiencias en la verificación de los documentos de la nómina </v>
      </c>
      <c r="D13" s="52" t="str">
        <f>'Diseño de Controles'!F13</f>
        <v>Diligenciar oportunamente el formato de novedades de los funcionarios, y constatar la suficiencia y el contenido de los soportes</v>
      </c>
      <c r="E13" s="96" t="s">
        <v>3</v>
      </c>
      <c r="F13" s="135">
        <f t="shared" ref="F13:F14" si="17">IF(E13="PREVENTIVO","25")+IF(E13="DETECTIVO","15")+IF(E13="CORRECTIVO","10")</f>
        <v>25</v>
      </c>
      <c r="G13" s="135" t="s">
        <v>160</v>
      </c>
      <c r="H13" s="135" t="str">
        <f t="shared" ref="H13:H14" si="18">IF(G13="AUTOMÁTICA","30",IF(G13="MANUAL","15",""))</f>
        <v>15</v>
      </c>
      <c r="I13" s="135" t="s">
        <v>162</v>
      </c>
      <c r="J13" s="135">
        <f t="shared" ref="J13:J14" si="19">IF(I13="DOCUMENTADO","15")+IF(I13="SIN DOCUMENTAR","0")</f>
        <v>15</v>
      </c>
      <c r="K13" s="135" t="s">
        <v>164</v>
      </c>
      <c r="L13" s="135">
        <f t="shared" ref="L13:L14" si="20">IF(K13="CONTINUA","15")+IF(K13="ALEATORIA","10")</f>
        <v>15</v>
      </c>
      <c r="M13" s="135" t="s">
        <v>167</v>
      </c>
      <c r="N13" s="84"/>
      <c r="O13" s="84"/>
      <c r="P13" s="135">
        <f t="shared" si="5"/>
        <v>70</v>
      </c>
      <c r="Q13" s="118" t="str">
        <f t="shared" si="4"/>
        <v>DÉBIL</v>
      </c>
      <c r="R13" s="157">
        <f t="shared" ref="R13" si="21">AVERAGE(P13:P15)</f>
        <v>67.5</v>
      </c>
      <c r="S13" s="244" t="str">
        <f>IF(R13=100,"FUERTE",IF(AND(R13&gt;=50,R13&lt;100),"MODERADO","DÉBIL"))</f>
        <v>MODERADO</v>
      </c>
      <c r="T13" s="89" t="str">
        <f t="shared" ref="T13" si="22">S13</f>
        <v>MODERADO</v>
      </c>
    </row>
    <row r="14" spans="1:20" ht="54" customHeight="1" x14ac:dyDescent="0.25">
      <c r="A14" s="221"/>
      <c r="B14" s="222"/>
      <c r="C14" s="52" t="str">
        <f>'Descripción del Riesgo'!E18</f>
        <v xml:space="preserve">Demora en el reporte de las incapacidades, vacaciones y ausencias en el sitio de trabajo </v>
      </c>
      <c r="D14" s="52" t="str">
        <f>'Diseño de Controles'!F14</f>
        <v>Actualizarlos procedimientos para  el trámite de las Novedades laborales.</v>
      </c>
      <c r="E14" s="96" t="s">
        <v>3</v>
      </c>
      <c r="F14" s="135">
        <f t="shared" si="17"/>
        <v>25</v>
      </c>
      <c r="G14" s="135" t="s">
        <v>160</v>
      </c>
      <c r="H14" s="135" t="str">
        <f t="shared" si="18"/>
        <v>15</v>
      </c>
      <c r="I14" s="135" t="s">
        <v>162</v>
      </c>
      <c r="J14" s="135">
        <f t="shared" si="19"/>
        <v>15</v>
      </c>
      <c r="K14" s="135" t="s">
        <v>165</v>
      </c>
      <c r="L14" s="135">
        <f t="shared" si="20"/>
        <v>10</v>
      </c>
      <c r="M14" s="135" t="s">
        <v>167</v>
      </c>
      <c r="N14" s="84"/>
      <c r="O14" s="84"/>
      <c r="P14" s="135">
        <f t="shared" si="5"/>
        <v>65</v>
      </c>
      <c r="Q14" s="118" t="str">
        <f t="shared" si="4"/>
        <v>DÉBIL</v>
      </c>
      <c r="R14" s="157"/>
      <c r="S14" s="244"/>
    </row>
    <row r="15" spans="1:20" x14ac:dyDescent="0.25">
      <c r="A15" s="221"/>
      <c r="B15" s="222"/>
      <c r="C15" s="52">
        <f>'Descripción del Riesgo'!E19</f>
        <v>0</v>
      </c>
      <c r="D15" s="52">
        <f>'Diseño de Controles'!F15</f>
        <v>0</v>
      </c>
      <c r="E15" s="96"/>
      <c r="F15" s="135"/>
      <c r="G15" s="135"/>
      <c r="H15" s="135"/>
      <c r="I15" s="135"/>
      <c r="J15" s="135"/>
      <c r="K15" s="135"/>
      <c r="L15" s="135"/>
      <c r="M15" s="135"/>
      <c r="N15" s="84">
        <f t="shared" ref="N15" si="23">IF(M15="CON REGISTRO","15")+IF(K15="SIN REGISTRO","0")</f>
        <v>0</v>
      </c>
      <c r="O15" s="84" t="e">
        <f>IF(#REF!="COMPLETA","10")+IF(#REF!="INCOMPLETA","5")+ IF(#REF!="NO EXISTE","0")</f>
        <v>#REF!</v>
      </c>
      <c r="P15" s="97"/>
      <c r="Q15" s="118" t="str">
        <f t="shared" si="4"/>
        <v/>
      </c>
      <c r="R15" s="157"/>
      <c r="S15" s="244"/>
    </row>
    <row r="16" spans="1:20" ht="71.25" x14ac:dyDescent="0.25">
      <c r="A16" s="221">
        <v>5</v>
      </c>
      <c r="B16" s="222" t="str">
        <f>'Descripción del Riesgo'!C20</f>
        <v>Deterioro del clima laboral y desmotivación de los funcionarios</v>
      </c>
      <c r="C16" s="52" t="str">
        <f>'Descripción del Riesgo'!E20</f>
        <v>Deficientes estrategias y actividades para resolver o abordar los conflictos y diferencias entre y con los funcionarsio de la alcaldía</v>
      </c>
      <c r="D16" s="52" t="str">
        <f>'Diseño de Controles'!F16</f>
        <v>Realizar actividades de sensibilización sobre la ética, el compromiso con la entidad, con los recursos públicos y, socializar el Código de integridad de la alcaldía.</v>
      </c>
      <c r="E16" s="96" t="s">
        <v>3</v>
      </c>
      <c r="F16" s="135">
        <f t="shared" ref="F16:F17" si="24">IF(E16="PREVENTIVO","25")+IF(E16="DETECTIVO","15")+IF(E16="CORRECTIVO","10")</f>
        <v>25</v>
      </c>
      <c r="G16" s="135" t="s">
        <v>160</v>
      </c>
      <c r="H16" s="135" t="str">
        <f t="shared" ref="H16:H17" si="25">IF(G16="AUTOMÁTICA","30",IF(G16="MANUAL","15",""))</f>
        <v>15</v>
      </c>
      <c r="I16" s="135" t="s">
        <v>162</v>
      </c>
      <c r="J16" s="135">
        <f t="shared" ref="J16:J17" si="26">IF(I16="DOCUMENTADO","15")+IF(I16="SIN DOCUMENTAR","0")</f>
        <v>15</v>
      </c>
      <c r="K16" s="135" t="s">
        <v>165</v>
      </c>
      <c r="L16" s="135">
        <f t="shared" ref="L16:L17" si="27">IF(K16="CONTINUA","15")+IF(K16="ALEATORIA","10")</f>
        <v>10</v>
      </c>
      <c r="M16" s="135" t="s">
        <v>167</v>
      </c>
      <c r="N16" s="84">
        <f t="shared" ref="N16:N21" si="28">IF(M16="CON REGISTRO","15")+IF(K16="SIN REGISTRO","0")</f>
        <v>15</v>
      </c>
      <c r="O16" s="84" t="e">
        <f>IF(#REF!="COMPLETA","10")+IF(#REF!="INCOMPLETA","5")+ IF(#REF!="NO EXISTE","0")</f>
        <v>#REF!</v>
      </c>
      <c r="P16" s="97">
        <f t="shared" si="5"/>
        <v>80</v>
      </c>
      <c r="Q16" s="118" t="str">
        <f t="shared" si="4"/>
        <v>DÉBIL</v>
      </c>
      <c r="R16" s="157">
        <f t="shared" ref="R16" si="29">AVERAGE(P16:P18)</f>
        <v>82.5</v>
      </c>
      <c r="S16" s="244" t="s">
        <v>250</v>
      </c>
      <c r="T16" s="89" t="str">
        <f t="shared" ref="T16" si="30">S16</f>
        <v>talento2023</v>
      </c>
    </row>
    <row r="17" spans="1:20" ht="71.25" x14ac:dyDescent="0.25">
      <c r="A17" s="221"/>
      <c r="B17" s="222"/>
      <c r="C17" s="52" t="str">
        <f>'Descripción del Riesgo'!E21</f>
        <v xml:space="preserve">Insuficientes actividades de bienestar, estímulos e incentivos que satisfagan las necesidades y expectativas de los funcionarios </v>
      </c>
      <c r="D17" s="52" t="str">
        <f>'Diseño de Controles'!F17</f>
        <v>Incluir, en el Plan de bienestar e incentivos, actividades de estímulos para resaltar o exaltar a los de mayor compromiso, solidaridad, puntualidad, antigüedad</v>
      </c>
      <c r="E17" s="96" t="s">
        <v>3</v>
      </c>
      <c r="F17" s="135">
        <f t="shared" si="24"/>
        <v>25</v>
      </c>
      <c r="G17" s="135" t="s">
        <v>160</v>
      </c>
      <c r="H17" s="135" t="str">
        <f t="shared" si="25"/>
        <v>15</v>
      </c>
      <c r="I17" s="135" t="s">
        <v>162</v>
      </c>
      <c r="J17" s="135">
        <f t="shared" si="26"/>
        <v>15</v>
      </c>
      <c r="K17" s="135" t="s">
        <v>164</v>
      </c>
      <c r="L17" s="135">
        <f t="shared" si="27"/>
        <v>15</v>
      </c>
      <c r="M17" s="135" t="s">
        <v>167</v>
      </c>
      <c r="N17" s="84">
        <f t="shared" si="28"/>
        <v>15</v>
      </c>
      <c r="O17" s="84" t="e">
        <f>IF(#REF!="COMPLETA","10")+IF(#REF!="INCOMPLETA","5")+ IF(#REF!="NO EXISTE","0")</f>
        <v>#REF!</v>
      </c>
      <c r="P17" s="97">
        <f t="shared" si="5"/>
        <v>85</v>
      </c>
      <c r="Q17" s="118" t="str">
        <f t="shared" si="4"/>
        <v>DÉBIL</v>
      </c>
      <c r="R17" s="157"/>
      <c r="S17" s="244"/>
    </row>
    <row r="18" spans="1:20" x14ac:dyDescent="0.25">
      <c r="A18" s="221"/>
      <c r="B18" s="222"/>
      <c r="C18" s="52">
        <f>'Descripción del Riesgo'!E22</f>
        <v>0</v>
      </c>
      <c r="D18" s="52">
        <f>'Diseño de Controles'!F18</f>
        <v>0</v>
      </c>
      <c r="E18" s="243"/>
      <c r="F18" s="135"/>
      <c r="G18" s="135"/>
      <c r="H18" s="135"/>
      <c r="I18" s="135"/>
      <c r="J18" s="135"/>
      <c r="K18" s="135"/>
      <c r="L18" s="135"/>
      <c r="M18" s="135"/>
      <c r="N18" s="84">
        <f t="shared" si="28"/>
        <v>0</v>
      </c>
      <c r="O18" s="84" t="e">
        <f>IF(#REF!="COMPLETA","10")+IF(#REF!="INCOMPLETA","5")+ IF(#REF!="NO EXISTE","0")</f>
        <v>#REF!</v>
      </c>
      <c r="P18" s="97"/>
      <c r="Q18" s="118" t="str">
        <f t="shared" si="4"/>
        <v/>
      </c>
      <c r="R18" s="157"/>
      <c r="S18" s="244"/>
    </row>
    <row r="19" spans="1:20" ht="34.5" customHeight="1" x14ac:dyDescent="0.25">
      <c r="A19" s="221">
        <v>6</v>
      </c>
      <c r="B19" s="222">
        <f>'Descripción del Riesgo'!C23</f>
        <v>0</v>
      </c>
      <c r="C19" s="52">
        <f>'Descripción del Riesgo'!E23</f>
        <v>0</v>
      </c>
      <c r="D19" s="52">
        <f>'Diseño de Controles'!F19</f>
        <v>0</v>
      </c>
      <c r="E19" s="243"/>
      <c r="F19" s="84">
        <f t="shared" ref="F19:F21" si="31">IF(E19="PREVENTIVO","25")+IF(E19="DETECTIVO","15")+IF(E19="CORRECTIVO","10")</f>
        <v>0</v>
      </c>
      <c r="G19" s="84"/>
      <c r="H19" s="84" t="str">
        <f t="shared" ref="H19:H21" si="32">IF(G19="AUTOMÁTICA","30",IF(G19="MANUAL","15",""))</f>
        <v/>
      </c>
      <c r="I19" s="84"/>
      <c r="J19" s="84">
        <f t="shared" ref="J19:J21" si="33">IF(I19="DOCUMENTADO","15")+IF(I19="SIN DOCUMENTAR","0")</f>
        <v>0</v>
      </c>
      <c r="K19" s="84"/>
      <c r="L19" s="84">
        <f t="shared" ref="L19:L21" si="34">IF(K19="CONTINUA","15")+IF(K19="ALEATORIA","10")</f>
        <v>0</v>
      </c>
      <c r="M19" s="84"/>
      <c r="N19" s="84">
        <f t="shared" si="28"/>
        <v>0</v>
      </c>
      <c r="O19" s="84" t="e">
        <f>IF(#REF!="COMPLETA","10")+IF(#REF!="INCOMPLETA","5")+ IF(#REF!="NO EXISTE","0")</f>
        <v>#REF!</v>
      </c>
      <c r="P19" s="97"/>
      <c r="Q19" s="118" t="str">
        <f t="shared" si="4"/>
        <v/>
      </c>
      <c r="R19" s="157" t="e">
        <f t="shared" ref="R19" si="35">AVERAGE(P19:P21)</f>
        <v>#DIV/0!</v>
      </c>
      <c r="S19" s="220" t="e">
        <f>IF(R19=100,"FUERTE",IF(AND(R19&gt;=50,R19&lt;100),"MODERADO","DÉBIL"))</f>
        <v>#DIV/0!</v>
      </c>
      <c r="T19" s="89" t="e">
        <f t="shared" ref="T19" si="36">S19</f>
        <v>#DIV/0!</v>
      </c>
    </row>
    <row r="20" spans="1:20" ht="44.25" customHeight="1" x14ac:dyDescent="0.25">
      <c r="A20" s="221"/>
      <c r="B20" s="222"/>
      <c r="C20" s="52">
        <f>'Descripción del Riesgo'!E24</f>
        <v>0</v>
      </c>
      <c r="D20" s="52">
        <f>'Diseño de Controles'!F20</f>
        <v>0</v>
      </c>
      <c r="E20" s="243"/>
      <c r="F20" s="84">
        <f t="shared" si="31"/>
        <v>0</v>
      </c>
      <c r="G20" s="84"/>
      <c r="H20" s="84" t="str">
        <f t="shared" si="32"/>
        <v/>
      </c>
      <c r="I20" s="84"/>
      <c r="J20" s="84">
        <f t="shared" si="33"/>
        <v>0</v>
      </c>
      <c r="K20" s="84"/>
      <c r="L20" s="84">
        <f t="shared" si="34"/>
        <v>0</v>
      </c>
      <c r="M20" s="84"/>
      <c r="N20" s="84">
        <f t="shared" si="28"/>
        <v>0</v>
      </c>
      <c r="O20" s="84" t="e">
        <f>IF(#REF!="COMPLETA","10")+IF(#REF!="INCOMPLETA","5")+ IF(#REF!="NO EXISTE","0")</f>
        <v>#REF!</v>
      </c>
      <c r="P20" s="97"/>
      <c r="Q20" s="118" t="str">
        <f t="shared" si="4"/>
        <v/>
      </c>
      <c r="R20" s="157"/>
      <c r="S20" s="220"/>
    </row>
    <row r="21" spans="1:20" x14ac:dyDescent="0.25">
      <c r="A21" s="221"/>
      <c r="B21" s="222"/>
      <c r="C21" s="52">
        <f>'Descripción del Riesgo'!E25</f>
        <v>0</v>
      </c>
      <c r="D21" s="52">
        <f>'Diseño de Controles'!F21</f>
        <v>0</v>
      </c>
      <c r="E21" s="243"/>
      <c r="F21" s="84">
        <f t="shared" si="31"/>
        <v>0</v>
      </c>
      <c r="G21" s="84"/>
      <c r="H21" s="84" t="str">
        <f t="shared" si="32"/>
        <v/>
      </c>
      <c r="I21" s="84"/>
      <c r="J21" s="84">
        <f t="shared" si="33"/>
        <v>0</v>
      </c>
      <c r="K21" s="84"/>
      <c r="L21" s="84">
        <f t="shared" si="34"/>
        <v>0</v>
      </c>
      <c r="M21" s="84"/>
      <c r="N21" s="84">
        <f t="shared" si="28"/>
        <v>0</v>
      </c>
      <c r="O21" s="84" t="e">
        <f>IF(#REF!="COMPLETA","10")+IF(#REF!="INCOMPLETA","5")+ IF(#REF!="NO EXISTE","0")</f>
        <v>#REF!</v>
      </c>
      <c r="P21" s="97"/>
      <c r="Q21" s="118" t="str">
        <f t="shared" si="4"/>
        <v/>
      </c>
      <c r="R21" s="157"/>
      <c r="S21" s="220"/>
    </row>
  </sheetData>
  <mergeCells count="32">
    <mergeCell ref="A1:S1"/>
    <mergeCell ref="R4:R6"/>
    <mergeCell ref="B13:B15"/>
    <mergeCell ref="A2:A3"/>
    <mergeCell ref="B2:B3"/>
    <mergeCell ref="C2:C3"/>
    <mergeCell ref="D2:D3"/>
    <mergeCell ref="E2:G2"/>
    <mergeCell ref="B4:B6"/>
    <mergeCell ref="A7:A9"/>
    <mergeCell ref="B7:B9"/>
    <mergeCell ref="A10:A12"/>
    <mergeCell ref="B10:B12"/>
    <mergeCell ref="I2:N2"/>
    <mergeCell ref="A4:A6"/>
    <mergeCell ref="S4:S6"/>
    <mergeCell ref="P2:S2"/>
    <mergeCell ref="S19:S21"/>
    <mergeCell ref="A16:A18"/>
    <mergeCell ref="B16:B18"/>
    <mergeCell ref="S10:S12"/>
    <mergeCell ref="S13:S15"/>
    <mergeCell ref="S16:S18"/>
    <mergeCell ref="S7:S9"/>
    <mergeCell ref="R7:R9"/>
    <mergeCell ref="R10:R12"/>
    <mergeCell ref="R13:R15"/>
    <mergeCell ref="R16:R18"/>
    <mergeCell ref="A13:A15"/>
    <mergeCell ref="A19:A21"/>
    <mergeCell ref="B19:B21"/>
    <mergeCell ref="R19:R21"/>
  </mergeCells>
  <pageMargins left="0.31496062992125984" right="1.299212598425197" top="0.15748031496062992" bottom="0.15748031496062992" header="0.31496062992125984" footer="0.31496062992125984"/>
  <pageSetup paperSize="5" scale="50" orientation="landscape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700-000000000000}">
          <x14:formula1>
            <xm:f>'NO TOCAR'!$B$28:$B$30</xm:f>
          </x14:formula1>
          <xm:sqref>E4:E21</xm:sqref>
        </x14:dataValidation>
        <x14:dataValidation type="list" allowBlank="1" showInputMessage="1" showErrorMessage="1" xr:uid="{00000000-0002-0000-0700-000001000000}">
          <x14:formula1>
            <xm:f>'NO TOCAR'!$D$32:$D$33</xm:f>
          </x14:formula1>
          <xm:sqref>G4:G21</xm:sqref>
        </x14:dataValidation>
        <x14:dataValidation type="list" allowBlank="1" showInputMessage="1" showErrorMessage="1" xr:uid="{00000000-0002-0000-0700-000002000000}">
          <x14:formula1>
            <xm:f>'NO TOCAR'!$D$35:$D$36</xm:f>
          </x14:formula1>
          <xm:sqref>I4:I21</xm:sqref>
        </x14:dataValidation>
        <x14:dataValidation type="list" allowBlank="1" showInputMessage="1" showErrorMessage="1" xr:uid="{00000000-0002-0000-0700-000003000000}">
          <x14:formula1>
            <xm:f>'NO TOCAR'!$D$38:$D$39</xm:f>
          </x14:formula1>
          <xm:sqref>K4:K21</xm:sqref>
        </x14:dataValidation>
        <x14:dataValidation type="list" allowBlank="1" showInputMessage="1" showErrorMessage="1" xr:uid="{00000000-0002-0000-0700-000004000000}">
          <x14:formula1>
            <xm:f>'NO TOCAR'!$D$41:$D$42</xm:f>
          </x14:formula1>
          <xm:sqref>M4:M21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>
    <tabColor rgb="FF00BC00"/>
  </sheetPr>
  <dimension ref="A1:F57"/>
  <sheetViews>
    <sheetView topLeftCell="A21" workbookViewId="0">
      <selection activeCell="D44" sqref="D44"/>
    </sheetView>
  </sheetViews>
  <sheetFormatPr baseColWidth="10" defaultColWidth="11.42578125" defaultRowHeight="15" x14ac:dyDescent="0.2"/>
  <cols>
    <col min="1" max="1" width="11.5703125" style="8" customWidth="1"/>
    <col min="2" max="2" width="30.7109375" style="8" customWidth="1"/>
    <col min="3" max="3" width="11.42578125" style="8"/>
    <col min="4" max="4" width="11.42578125" style="9"/>
    <col min="5" max="5" width="11.42578125" style="8"/>
    <col min="6" max="16384" width="11.42578125" style="7"/>
  </cols>
  <sheetData>
    <row r="1" spans="1:6" x14ac:dyDescent="0.2">
      <c r="A1" s="9"/>
      <c r="B1" s="9"/>
      <c r="C1" s="9"/>
    </row>
    <row r="2" spans="1:6" x14ac:dyDescent="0.2">
      <c r="A2" s="9"/>
      <c r="B2" s="9"/>
      <c r="C2" s="9"/>
    </row>
    <row r="3" spans="1:6" x14ac:dyDescent="0.2">
      <c r="A3" s="9"/>
      <c r="B3" s="9"/>
      <c r="C3" s="9"/>
    </row>
    <row r="4" spans="1:6" x14ac:dyDescent="0.2">
      <c r="A4" s="9"/>
      <c r="B4" s="9"/>
      <c r="C4" s="9"/>
    </row>
    <row r="5" spans="1:6" ht="15.75" x14ac:dyDescent="0.2">
      <c r="A5" s="9"/>
      <c r="B5" s="10" t="s">
        <v>28</v>
      </c>
      <c r="C5" s="9"/>
    </row>
    <row r="6" spans="1:6" x14ac:dyDescent="0.2">
      <c r="A6" s="9"/>
      <c r="B6" s="9" t="s">
        <v>91</v>
      </c>
      <c r="C6" s="9"/>
    </row>
    <row r="7" spans="1:6" x14ac:dyDescent="0.2">
      <c r="A7" s="9"/>
      <c r="B7" s="9" t="s">
        <v>29</v>
      </c>
      <c r="C7" s="9"/>
    </row>
    <row r="8" spans="1:6" x14ac:dyDescent="0.2">
      <c r="A8" s="9"/>
      <c r="B8" s="9"/>
      <c r="C8" s="9"/>
    </row>
    <row r="9" spans="1:6" x14ac:dyDescent="0.2">
      <c r="A9" s="9"/>
      <c r="B9" s="9"/>
      <c r="C9" s="9"/>
      <c r="F9" s="7" t="s">
        <v>126</v>
      </c>
    </row>
    <row r="10" spans="1:6" ht="15.75" x14ac:dyDescent="0.2">
      <c r="A10" s="9"/>
      <c r="B10" s="10" t="s">
        <v>10</v>
      </c>
      <c r="C10" s="9"/>
      <c r="F10" s="7" t="s">
        <v>127</v>
      </c>
    </row>
    <row r="11" spans="1:6" ht="18" customHeight="1" x14ac:dyDescent="0.2">
      <c r="A11" s="9">
        <v>1</v>
      </c>
      <c r="B11" s="36" t="s">
        <v>128</v>
      </c>
      <c r="C11" s="9">
        <v>1</v>
      </c>
    </row>
    <row r="12" spans="1:6" x14ac:dyDescent="0.2">
      <c r="A12" s="9">
        <v>2</v>
      </c>
      <c r="B12" s="36" t="s">
        <v>129</v>
      </c>
      <c r="C12" s="9">
        <v>2</v>
      </c>
    </row>
    <row r="13" spans="1:6" x14ac:dyDescent="0.2">
      <c r="A13" s="9">
        <v>3</v>
      </c>
      <c r="B13" s="36" t="s">
        <v>130</v>
      </c>
      <c r="C13" s="9">
        <v>3</v>
      </c>
    </row>
    <row r="14" spans="1:6" x14ac:dyDescent="0.2">
      <c r="A14" s="9">
        <v>4</v>
      </c>
      <c r="B14" s="36" t="s">
        <v>131</v>
      </c>
      <c r="C14" s="9">
        <v>4</v>
      </c>
    </row>
    <row r="15" spans="1:6" x14ac:dyDescent="0.2">
      <c r="A15" s="9">
        <v>5</v>
      </c>
      <c r="B15" s="36" t="s">
        <v>132</v>
      </c>
      <c r="C15" s="9">
        <v>5</v>
      </c>
    </row>
    <row r="16" spans="1:6" x14ac:dyDescent="0.2">
      <c r="A16" s="9"/>
      <c r="B16" s="9"/>
      <c r="C16" s="9">
        <v>6</v>
      </c>
    </row>
    <row r="17" spans="1:5" x14ac:dyDescent="0.2">
      <c r="A17" s="9"/>
      <c r="B17" s="9"/>
      <c r="C17" s="9">
        <v>7</v>
      </c>
    </row>
    <row r="18" spans="1:5" ht="15.75" x14ac:dyDescent="0.2">
      <c r="A18" s="9"/>
      <c r="B18" s="10" t="s">
        <v>11</v>
      </c>
      <c r="C18" s="9">
        <v>8</v>
      </c>
    </row>
    <row r="19" spans="1:5" x14ac:dyDescent="0.2">
      <c r="A19" s="9"/>
      <c r="B19" s="36" t="s">
        <v>14</v>
      </c>
      <c r="C19" s="9">
        <v>9</v>
      </c>
    </row>
    <row r="20" spans="1:5" x14ac:dyDescent="0.2">
      <c r="A20" s="9"/>
      <c r="B20" s="36" t="s">
        <v>1</v>
      </c>
      <c r="C20" s="9">
        <v>10</v>
      </c>
      <c r="E20" s="9"/>
    </row>
    <row r="21" spans="1:5" x14ac:dyDescent="0.2">
      <c r="A21" s="9"/>
      <c r="B21" s="9"/>
      <c r="C21" s="9">
        <v>11</v>
      </c>
      <c r="E21" s="9"/>
    </row>
    <row r="22" spans="1:5" x14ac:dyDescent="0.2">
      <c r="A22" s="9"/>
      <c r="B22" s="9"/>
      <c r="C22" s="9">
        <v>12</v>
      </c>
      <c r="E22" s="9"/>
    </row>
    <row r="23" spans="1:5" ht="15.75" x14ac:dyDescent="0.25">
      <c r="A23" s="9"/>
      <c r="B23" s="35" t="s">
        <v>19</v>
      </c>
      <c r="C23" s="9">
        <v>13</v>
      </c>
      <c r="E23" s="9"/>
    </row>
    <row r="24" spans="1:5" x14ac:dyDescent="0.2">
      <c r="A24" s="9"/>
      <c r="B24" s="9" t="s">
        <v>5</v>
      </c>
      <c r="C24" s="9">
        <v>14</v>
      </c>
      <c r="E24" s="9"/>
    </row>
    <row r="25" spans="1:5" x14ac:dyDescent="0.2">
      <c r="A25" s="9"/>
      <c r="B25" s="9" t="s">
        <v>6</v>
      </c>
      <c r="C25" s="9">
        <v>15</v>
      </c>
      <c r="E25" s="9"/>
    </row>
    <row r="26" spans="1:5" x14ac:dyDescent="0.2">
      <c r="A26" s="9"/>
      <c r="B26" s="9"/>
      <c r="C26" s="9">
        <v>16</v>
      </c>
      <c r="E26" s="9"/>
    </row>
    <row r="27" spans="1:5" ht="15.75" x14ac:dyDescent="0.2">
      <c r="A27" s="9"/>
      <c r="B27" s="10" t="s">
        <v>30</v>
      </c>
      <c r="C27" s="9">
        <v>17</v>
      </c>
    </row>
    <row r="28" spans="1:5" x14ac:dyDescent="0.2">
      <c r="A28" s="9"/>
      <c r="B28" s="9" t="s">
        <v>3</v>
      </c>
      <c r="C28" s="9"/>
    </row>
    <row r="29" spans="1:5" x14ac:dyDescent="0.2">
      <c r="A29" s="9"/>
      <c r="B29" s="9" t="s">
        <v>4</v>
      </c>
      <c r="C29" s="9"/>
    </row>
    <row r="30" spans="1:5" x14ac:dyDescent="0.2">
      <c r="A30" s="9"/>
      <c r="B30" s="9" t="s">
        <v>157</v>
      </c>
      <c r="C30" s="9"/>
    </row>
    <row r="31" spans="1:5" ht="15.75" x14ac:dyDescent="0.25">
      <c r="A31" s="9"/>
      <c r="B31" s="37" t="s">
        <v>22</v>
      </c>
      <c r="C31" s="9"/>
      <c r="D31" s="35" t="s">
        <v>158</v>
      </c>
    </row>
    <row r="32" spans="1:5" x14ac:dyDescent="0.2">
      <c r="A32" s="9"/>
      <c r="B32" s="7" t="s">
        <v>96</v>
      </c>
      <c r="C32" s="9"/>
      <c r="D32" s="9" t="s">
        <v>159</v>
      </c>
    </row>
    <row r="33" spans="1:4" x14ac:dyDescent="0.2">
      <c r="A33" s="9"/>
      <c r="B33" s="7" t="s">
        <v>97</v>
      </c>
      <c r="C33" s="9"/>
      <c r="D33" s="9" t="s">
        <v>160</v>
      </c>
    </row>
    <row r="34" spans="1:4" ht="15.75" x14ac:dyDescent="0.25">
      <c r="A34" s="9"/>
      <c r="B34" s="7" t="s">
        <v>98</v>
      </c>
      <c r="C34" s="9"/>
      <c r="D34" s="35" t="s">
        <v>161</v>
      </c>
    </row>
    <row r="35" spans="1:4" x14ac:dyDescent="0.2">
      <c r="B35" s="7" t="s">
        <v>99</v>
      </c>
      <c r="D35" s="9" t="s">
        <v>162</v>
      </c>
    </row>
    <row r="36" spans="1:4" x14ac:dyDescent="0.2">
      <c r="B36" s="7"/>
      <c r="D36" s="9" t="s">
        <v>163</v>
      </c>
    </row>
    <row r="37" spans="1:4" ht="15.75" x14ac:dyDescent="0.25">
      <c r="B37" s="37" t="s">
        <v>95</v>
      </c>
      <c r="D37" s="35" t="s">
        <v>25</v>
      </c>
    </row>
    <row r="38" spans="1:4" x14ac:dyDescent="0.2">
      <c r="B38" s="7" t="s">
        <v>100</v>
      </c>
      <c r="D38" s="9" t="s">
        <v>164</v>
      </c>
    </row>
    <row r="39" spans="1:4" x14ac:dyDescent="0.2">
      <c r="B39" s="7" t="s">
        <v>101</v>
      </c>
      <c r="D39" s="9" t="s">
        <v>165</v>
      </c>
    </row>
    <row r="40" spans="1:4" ht="15.75" x14ac:dyDescent="0.25">
      <c r="B40" s="7"/>
      <c r="D40" s="35" t="s">
        <v>166</v>
      </c>
    </row>
    <row r="41" spans="1:4" ht="15.75" x14ac:dyDescent="0.25">
      <c r="B41" s="37" t="s">
        <v>102</v>
      </c>
      <c r="D41" s="9" t="s">
        <v>167</v>
      </c>
    </row>
    <row r="42" spans="1:4" x14ac:dyDescent="0.2">
      <c r="B42" s="7" t="s">
        <v>113</v>
      </c>
      <c r="D42" s="9" t="s">
        <v>168</v>
      </c>
    </row>
    <row r="43" spans="1:4" x14ac:dyDescent="0.2">
      <c r="B43" s="7" t="s">
        <v>112</v>
      </c>
    </row>
    <row r="44" spans="1:4" x14ac:dyDescent="0.2">
      <c r="B44" s="7" t="s">
        <v>103</v>
      </c>
    </row>
    <row r="45" spans="1:4" x14ac:dyDescent="0.2">
      <c r="B45" s="7"/>
    </row>
    <row r="46" spans="1:4" ht="15.75" x14ac:dyDescent="0.25">
      <c r="B46" s="37" t="s">
        <v>104</v>
      </c>
    </row>
    <row r="47" spans="1:4" x14ac:dyDescent="0.2">
      <c r="B47" s="7" t="s">
        <v>105</v>
      </c>
    </row>
    <row r="48" spans="1:4" x14ac:dyDescent="0.2">
      <c r="B48" s="7" t="s">
        <v>106</v>
      </c>
    </row>
    <row r="49" spans="2:2" x14ac:dyDescent="0.2">
      <c r="B49" s="7"/>
    </row>
    <row r="50" spans="2:2" ht="15.75" x14ac:dyDescent="0.25">
      <c r="B50" s="37" t="s">
        <v>107</v>
      </c>
    </row>
    <row r="51" spans="2:2" x14ac:dyDescent="0.2">
      <c r="B51" s="7" t="s">
        <v>109</v>
      </c>
    </row>
    <row r="52" spans="2:2" x14ac:dyDescent="0.2">
      <c r="B52" s="7" t="s">
        <v>110</v>
      </c>
    </row>
    <row r="53" spans="2:2" x14ac:dyDescent="0.2">
      <c r="B53" s="7"/>
    </row>
    <row r="54" spans="2:2" ht="15.75" x14ac:dyDescent="0.25">
      <c r="B54" s="37" t="s">
        <v>111</v>
      </c>
    </row>
    <row r="55" spans="2:2" x14ac:dyDescent="0.2">
      <c r="B55" s="7" t="s">
        <v>108</v>
      </c>
    </row>
    <row r="56" spans="2:2" x14ac:dyDescent="0.2">
      <c r="B56" s="7" t="s">
        <v>114</v>
      </c>
    </row>
    <row r="57" spans="2:2" x14ac:dyDescent="0.2">
      <c r="B57" s="7" t="s">
        <v>115</v>
      </c>
    </row>
  </sheetData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31270CFB8B5248B4D777EE7898EF5C" ma:contentTypeVersion="0" ma:contentTypeDescription="Crear nuevo documento." ma:contentTypeScope="" ma:versionID="ede4a56bc39dbd543b229b85b2f2226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f6edc329ff236629c56e3b879b320d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1B0B958-1697-465C-AA9C-E2FEA9D6B2A7}"/>
</file>

<file path=customXml/itemProps2.xml><?xml version="1.0" encoding="utf-8"?>
<ds:datastoreItem xmlns:ds="http://schemas.openxmlformats.org/officeDocument/2006/customXml" ds:itemID="{D8B129F1-C012-4372-ACB7-28CCBCEE8329}"/>
</file>

<file path=customXml/itemProps3.xml><?xml version="1.0" encoding="utf-8"?>
<ds:datastoreItem xmlns:ds="http://schemas.openxmlformats.org/officeDocument/2006/customXml" ds:itemID="{0051D0CB-4774-4040-8862-76D1D5DBF637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Mapa_de_Riesgo</vt:lpstr>
      <vt:lpstr>Descripción del Riesgo</vt:lpstr>
      <vt:lpstr>Probabilidad</vt:lpstr>
      <vt:lpstr>Hoja2</vt:lpstr>
      <vt:lpstr>Mapa de Calor</vt:lpstr>
      <vt:lpstr>Diseño de Controles</vt:lpstr>
      <vt:lpstr>Determinación del Impacto</vt:lpstr>
      <vt:lpstr>talento2023</vt:lpstr>
      <vt:lpstr>NO TOCAR</vt:lpstr>
      <vt:lpstr>NO TOCAR2</vt:lpstr>
      <vt:lpstr>Mapa_de_Riesgo!Títulos_a_imprimir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jctorres</dc:creator>
  <cp:lastModifiedBy>Edgardo</cp:lastModifiedBy>
  <cp:lastPrinted>2019-07-05T18:44:52Z</cp:lastPrinted>
  <dcterms:created xsi:type="dcterms:W3CDTF">2015-01-04T01:02:40Z</dcterms:created>
  <dcterms:modified xsi:type="dcterms:W3CDTF">2023-04-12T03:48:54Z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0x0101006531270CFB8B5248B4D777EE7898EF5C</vt:lpwstr>
  </property>
</Properties>
</file>