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Users\c340\Desktop\BK-PCANTI\disco D\Backup\LABORALES 2024\MAGDALENA\Ciénaga 2024\Ejecución Anticorrupción Ciénaga 2024\Transparencia Cienaga 2024\Evaluaciones transparencia\"/>
    </mc:Choice>
  </mc:AlternateContent>
  <xr:revisionPtr revIDLastSave="0" documentId="13_ncr:1_{5DFECF31-8D67-4AF5-9429-A4F648D913F3}" xr6:coauthVersionLast="47" xr6:coauthVersionMax="47" xr10:uidLastSave="{00000000-0000-0000-0000-000000000000}"/>
  <bookViews>
    <workbookView xWindow="-120" yWindow="-120" windowWidth="20730" windowHeight="11040" tabRatio="500" xr2:uid="{00000000-000D-0000-FFFF-FFFF00000000}"/>
  </bookViews>
  <sheets>
    <sheet name="MATRIZ EVALUACIÓN TRANSPARENCIA" sheetId="1" r:id="rId1"/>
    <sheet name="RESULTADOS EVALUACIÓN" sheetId="4" r:id="rId2"/>
    <sheet name="Hoja1" sheetId="2" state="hidden" r:id="rId3"/>
    <sheet name="PONDERACIÓN" sheetId="3" r:id="rId4"/>
    <sheet name="RANGOS DE CUMPLIMIENTO" sheetId="5" r:id="rId5"/>
  </sheets>
  <definedNames>
    <definedName name="_xlnm.Print_Titles" localSheetId="0">'MATRIZ EVALUACIÓN TRANSPARENCIA'!$10:$11</definedName>
    <definedName name="_xlnm.Print_Titles" localSheetId="1">'RESULTADOS EVALUACIÓN'!$3:$3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F142" i="1" l="1"/>
  <c r="F143" i="1"/>
  <c r="F144" i="1"/>
  <c r="F145" i="1"/>
  <c r="F236" i="1"/>
  <c r="F237" i="1"/>
  <c r="F238" i="1"/>
  <c r="F239" i="1"/>
  <c r="F240" i="1"/>
  <c r="F241" i="1"/>
  <c r="F242" i="1"/>
  <c r="F243" i="1"/>
  <c r="F244" i="1"/>
  <c r="F245" i="1"/>
  <c r="F246" i="1"/>
  <c r="F247" i="1"/>
  <c r="F248" i="1"/>
  <c r="F249" i="1"/>
  <c r="F250" i="1"/>
  <c r="F251" i="1"/>
  <c r="F252" i="1"/>
  <c r="F253" i="1"/>
  <c r="F254" i="1"/>
  <c r="F255" i="1"/>
  <c r="F231" i="1"/>
  <c r="F232" i="1"/>
  <c r="F233" i="1"/>
  <c r="F230" i="1"/>
  <c r="F235" i="1"/>
  <c r="F262" i="1"/>
  <c r="F261" i="1"/>
  <c r="F228" i="1"/>
  <c r="F220" i="1"/>
  <c r="F221" i="1"/>
  <c r="F222" i="1"/>
  <c r="F219" i="1"/>
  <c r="F217" i="1"/>
  <c r="F216" i="1"/>
  <c r="F215" i="1"/>
  <c r="F214" i="1"/>
  <c r="F211" i="1"/>
  <c r="F212" i="1"/>
  <c r="F213" i="1"/>
  <c r="F210" i="1"/>
  <c r="F209" i="1"/>
  <c r="F199" i="1"/>
  <c r="F200" i="1"/>
  <c r="F201" i="1"/>
  <c r="F202" i="1"/>
  <c r="F203" i="1"/>
  <c r="F204" i="1"/>
  <c r="F205" i="1"/>
  <c r="F206" i="1"/>
  <c r="F207" i="1"/>
  <c r="F208" i="1"/>
  <c r="F198" i="1"/>
  <c r="F183" i="1"/>
  <c r="F184" i="1"/>
  <c r="F185" i="1"/>
  <c r="F186" i="1"/>
  <c r="F187" i="1"/>
  <c r="F188" i="1"/>
  <c r="F189" i="1"/>
  <c r="F190" i="1"/>
  <c r="F191" i="1"/>
  <c r="F192" i="1"/>
  <c r="F193" i="1"/>
  <c r="F194" i="1"/>
  <c r="F195" i="1"/>
  <c r="F196" i="1"/>
  <c r="F182" i="1"/>
  <c r="F173" i="1"/>
  <c r="F174" i="1"/>
  <c r="F175" i="1"/>
  <c r="F176" i="1"/>
  <c r="F177" i="1"/>
  <c r="F178" i="1"/>
  <c r="F179" i="1"/>
  <c r="F180" i="1"/>
  <c r="F172" i="1"/>
  <c r="F162" i="1"/>
  <c r="F163" i="1"/>
  <c r="F164" i="1"/>
  <c r="F161" i="1"/>
  <c r="F152" i="1"/>
  <c r="F153" i="1"/>
  <c r="F154" i="1"/>
  <c r="F151" i="1"/>
  <c r="F140" i="1"/>
  <c r="F138" i="1"/>
  <c r="F139" i="1"/>
  <c r="F112" i="1"/>
  <c r="F137" i="1"/>
  <c r="F136" i="1"/>
  <c r="F135" i="1"/>
  <c r="F134" i="1"/>
  <c r="F130" i="1"/>
  <c r="F131" i="1"/>
  <c r="F132" i="1"/>
  <c r="F133" i="1"/>
  <c r="F129" i="1"/>
  <c r="F122" i="1"/>
  <c r="F121" i="1"/>
  <c r="F119" i="1"/>
  <c r="F120" i="1"/>
  <c r="F117" i="1"/>
  <c r="F116" i="1"/>
  <c r="F109" i="1"/>
  <c r="F110" i="1"/>
  <c r="F111" i="1"/>
  <c r="F113" i="1"/>
  <c r="F114" i="1"/>
  <c r="F115" i="1"/>
  <c r="F108" i="1"/>
  <c r="F98" i="1"/>
  <c r="F99" i="1"/>
  <c r="F100" i="1"/>
  <c r="F101" i="1"/>
  <c r="F102" i="1"/>
  <c r="F103" i="1"/>
  <c r="F104" i="1"/>
  <c r="F105" i="1"/>
  <c r="F106" i="1"/>
  <c r="F97" i="1"/>
  <c r="F89" i="1"/>
  <c r="F90" i="1"/>
  <c r="F91" i="1"/>
  <c r="F92" i="1"/>
  <c r="F93" i="1"/>
  <c r="F94" i="1"/>
  <c r="F95" i="1"/>
  <c r="F88" i="1"/>
  <c r="F81" i="1"/>
  <c r="F82" i="1"/>
  <c r="F80" i="1"/>
  <c r="F73" i="1"/>
  <c r="F74" i="1"/>
  <c r="F72" i="1"/>
  <c r="F65" i="1"/>
  <c r="F66" i="1"/>
  <c r="F64" i="1"/>
  <c r="F55" i="1"/>
  <c r="F56" i="1"/>
  <c r="F57" i="1"/>
  <c r="F58" i="1"/>
  <c r="F59" i="1"/>
  <c r="F60" i="1"/>
  <c r="F61" i="1"/>
  <c r="F62" i="1"/>
  <c r="F63" i="1"/>
  <c r="F54" i="1"/>
  <c r="F52" i="1"/>
  <c r="F49" i="1"/>
  <c r="F50" i="1"/>
  <c r="F48" i="1"/>
  <c r="F47" i="1"/>
  <c r="F46" i="1"/>
  <c r="F45" i="1"/>
  <c r="F32" i="1"/>
  <c r="F33" i="1"/>
  <c r="F34" i="1"/>
  <c r="F35" i="1"/>
  <c r="F36" i="1"/>
  <c r="F37" i="1"/>
  <c r="F38" i="1"/>
  <c r="F39" i="1"/>
  <c r="F31" i="1"/>
  <c r="F30" i="1"/>
  <c r="F24" i="1"/>
  <c r="F21" i="1"/>
  <c r="F22" i="1"/>
  <c r="F23" i="1"/>
  <c r="F17" i="1"/>
  <c r="F20" i="1"/>
  <c r="F18" i="1"/>
  <c r="F19" i="1"/>
  <c r="F14" i="1"/>
  <c r="F15" i="1"/>
  <c r="F16" i="1"/>
  <c r="F13" i="1"/>
  <c r="F12" i="1"/>
  <c r="F146" i="1" l="1"/>
  <c r="G146" i="1" s="1"/>
  <c r="F32" i="4" s="1"/>
  <c r="K35" i="4" s="1"/>
  <c r="F263" i="1"/>
  <c r="G263" i="1" s="1"/>
  <c r="F52" i="4" s="1"/>
  <c r="K40" i="4" s="1"/>
  <c r="F256" i="1"/>
  <c r="G256" i="1" s="1"/>
  <c r="F48" i="4" s="1"/>
  <c r="K39" i="4" s="1"/>
  <c r="F223" i="1"/>
  <c r="G223" i="1" s="1"/>
  <c r="F44" i="4" s="1"/>
  <c r="K38" i="4" s="1"/>
  <c r="F165" i="1"/>
  <c r="G165" i="1" s="1"/>
  <c r="F40" i="4" s="1"/>
  <c r="K37" i="4" s="1"/>
  <c r="F155" i="1"/>
  <c r="G155" i="1" s="1"/>
  <c r="F36" i="4" s="1"/>
  <c r="K36" i="4" s="1"/>
  <c r="F123" i="1"/>
  <c r="G123" i="1" s="1"/>
  <c r="F28" i="4" s="1"/>
  <c r="K34" i="4" s="1"/>
  <c r="F83" i="1"/>
  <c r="G83" i="1" s="1"/>
  <c r="F24" i="4" s="1"/>
  <c r="K33" i="4" s="1"/>
  <c r="F75" i="1"/>
  <c r="G75" i="1" s="1"/>
  <c r="F20" i="4" s="1"/>
  <c r="K32" i="4" s="1"/>
  <c r="F67" i="1"/>
  <c r="G67" i="1" s="1"/>
  <c r="F16" i="4" s="1"/>
  <c r="K31" i="4" s="1"/>
  <c r="F40" i="1"/>
  <c r="G40" i="1" s="1"/>
  <c r="F12" i="4" s="1"/>
  <c r="K30" i="4" s="1"/>
  <c r="F25" i="1"/>
  <c r="G25" i="1" s="1"/>
  <c r="F8" i="4" s="1"/>
  <c r="K29" i="4" s="1"/>
  <c r="E265" i="1"/>
  <c r="J10" i="4" s="1"/>
  <c r="P10" i="4" l="1"/>
  <c r="K14" i="4"/>
  <c r="K15" i="4" s="1"/>
  <c r="D3" i="3"/>
  <c r="F43" i="3"/>
  <c r="D34" i="3"/>
  <c r="F34" i="3" s="1"/>
  <c r="D4" i="3"/>
  <c r="F4" i="3" s="1"/>
  <c r="D78" i="3"/>
  <c r="F78" i="3" s="1"/>
  <c r="D77" i="3"/>
  <c r="F77" i="3" s="1"/>
  <c r="D75" i="3"/>
  <c r="F75" i="3" s="1"/>
  <c r="D74" i="3"/>
  <c r="F74" i="3" s="1"/>
  <c r="D72" i="3"/>
  <c r="F72" i="3" s="1"/>
  <c r="D71" i="3"/>
  <c r="F71" i="3" s="1"/>
  <c r="D70" i="3"/>
  <c r="F70" i="3" s="1"/>
  <c r="D69" i="3"/>
  <c r="F69" i="3" s="1"/>
  <c r="D68" i="3"/>
  <c r="F68" i="3" s="1"/>
  <c r="D67" i="3"/>
  <c r="F67" i="3" s="1"/>
  <c r="D66" i="3"/>
  <c r="F66" i="3" s="1"/>
  <c r="D65" i="3"/>
  <c r="F65" i="3" s="1"/>
  <c r="D64" i="3"/>
  <c r="F64" i="3" s="1"/>
  <c r="D62" i="3"/>
  <c r="F62" i="3" s="1"/>
  <c r="D60" i="3"/>
  <c r="F60" i="3" s="1"/>
  <c r="D59" i="3"/>
  <c r="F59" i="3" s="1"/>
  <c r="D58" i="3"/>
  <c r="F58" i="3" s="1"/>
  <c r="D57" i="3"/>
  <c r="F57" i="3" s="1"/>
  <c r="D55" i="3"/>
  <c r="F55" i="3" s="1"/>
  <c r="D54" i="3"/>
  <c r="F54" i="3" s="1"/>
  <c r="D53" i="3"/>
  <c r="F53" i="3" s="1"/>
  <c r="D52" i="3"/>
  <c r="F52" i="3" s="1"/>
  <c r="D51" i="3"/>
  <c r="F51" i="3" s="1"/>
  <c r="D50" i="3"/>
  <c r="F50" i="3" s="1"/>
  <c r="D48" i="3"/>
  <c r="F48" i="3" s="1"/>
  <c r="D47" i="3"/>
  <c r="F47" i="3" s="1"/>
  <c r="D46" i="3"/>
  <c r="F46" i="3" s="1"/>
  <c r="D45" i="3"/>
  <c r="F45" i="3" s="1"/>
  <c r="D44" i="3"/>
  <c r="F44" i="3" s="1"/>
  <c r="D32" i="3"/>
  <c r="F32" i="3" s="1"/>
  <c r="D31" i="3"/>
  <c r="F31" i="3" s="1"/>
  <c r="D30" i="3"/>
  <c r="F30" i="3" s="1"/>
  <c r="D28" i="3"/>
  <c r="F28" i="3" s="1"/>
  <c r="D26" i="3"/>
  <c r="F26" i="3" s="1"/>
  <c r="D25" i="3"/>
  <c r="F25" i="3" s="1"/>
  <c r="D24" i="3"/>
  <c r="F24" i="3" s="1"/>
  <c r="D23" i="3"/>
  <c r="F23" i="3" s="1"/>
  <c r="D22" i="3"/>
  <c r="F22" i="3" s="1"/>
  <c r="D21" i="3"/>
  <c r="F21" i="3" s="1"/>
  <c r="D20" i="3"/>
  <c r="F20" i="3" s="1"/>
  <c r="D19" i="3"/>
  <c r="F19" i="3" s="1"/>
  <c r="D17" i="3"/>
  <c r="F17" i="3" s="1"/>
  <c r="D16" i="3"/>
  <c r="F16" i="3" s="1"/>
  <c r="D15" i="3"/>
  <c r="F15" i="3" s="1"/>
  <c r="D14" i="3"/>
  <c r="F14" i="3" s="1"/>
  <c r="D13" i="3"/>
  <c r="F13" i="3" s="1"/>
  <c r="D12" i="3"/>
  <c r="F12" i="3" s="1"/>
  <c r="D11" i="3"/>
  <c r="F11" i="3" s="1"/>
  <c r="D10" i="3"/>
  <c r="F10" i="3" s="1"/>
  <c r="D9" i="3"/>
  <c r="F9" i="3" s="1"/>
  <c r="D7" i="3"/>
  <c r="F7" i="3" s="1"/>
  <c r="D6" i="3"/>
  <c r="F6" i="3" s="1"/>
  <c r="D5" i="3"/>
  <c r="F5" i="3" s="1"/>
  <c r="F3" i="3"/>
</calcChain>
</file>

<file path=xl/sharedStrings.xml><?xml version="1.0" encoding="utf-8"?>
<sst xmlns="http://schemas.openxmlformats.org/spreadsheetml/2006/main" count="953" uniqueCount="583">
  <si>
    <t>Normatividad</t>
  </si>
  <si>
    <t>Dec. 103, Art. 4</t>
  </si>
  <si>
    <t xml:space="preserve">1.2. Mecanismos para la atención al ciudadano </t>
  </si>
  <si>
    <t>Puntos de atención al ciudadano.</t>
  </si>
  <si>
    <t>Art. 9, lit a), Ley 1712 de 2014</t>
  </si>
  <si>
    <t>Mínimo el teléfono fijo con indicativo.</t>
  </si>
  <si>
    <t xml:space="preserve">1.3. Localización física, sucursales o regionales, horarios y días de atención al público </t>
  </si>
  <si>
    <t xml:space="preserve">Art. 9, lit a) Ley 1712 de 2014 </t>
  </si>
  <si>
    <t>1.4. Correo electrónico para notificaciones judiciales</t>
  </si>
  <si>
    <t>1.5. Políticas de seguridad de la información del sitio web y protección de datos personales</t>
  </si>
  <si>
    <t>Políticas de seguridad o utilizar la guía técnica de MINTIC sobre estas. https://www.mintic.gov.co/gestionti/615/articles-5482_G2_Politica_General.pdf</t>
  </si>
  <si>
    <t xml:space="preserve">Ley 1581 de 2012 </t>
  </si>
  <si>
    <t>2.1. Datos abiertos</t>
  </si>
  <si>
    <t xml:space="preserve">Cómo mínimo el Índice de información pública reservada y clasificada y los Registros de Activos de Información deben estar publicados en datos abiertos. La publicación de éstos datos, independientemente del formato del archivo en el que se encuentren (Word, Excel, CSV), debe estar disponible de forma accesible y reutilizable. </t>
  </si>
  <si>
    <t>Art. 11, lit. k), Ley 1712 de 2014,Art. 11, Dec. 103/15</t>
  </si>
  <si>
    <t>2.2. Estudios, investigaciones y otras publicaciones</t>
  </si>
  <si>
    <t xml:space="preserve">2.3. Convocatorias </t>
  </si>
  <si>
    <t>2.4. Preguntas y respuestas frecuentes</t>
  </si>
  <si>
    <t>Esta lista de preguntas y respuestas debe ser actualizada periódicamente de acuerdo con las consultas realizadas por los usuarios, ciudadanos y grupos de interés a través de los diferentes canales disponibles.</t>
  </si>
  <si>
    <t>2.5. Glosario</t>
  </si>
  <si>
    <t xml:space="preserve">2.6. Noticias </t>
  </si>
  <si>
    <t xml:space="preserve">2.7. Calendario de actividades </t>
  </si>
  <si>
    <t xml:space="preserve">2.8. Información para niñas,  niños y adolescentes </t>
  </si>
  <si>
    <t>2.9. Información adicional</t>
  </si>
  <si>
    <t>Considerado como una buena práctica en Transparencia y Acceso a la información Pública, aplicando el principio de máxima publicidad.</t>
  </si>
  <si>
    <t>3.1. Misión y visión</t>
  </si>
  <si>
    <t>3.2. Funciones y deberes</t>
  </si>
  <si>
    <t>3.3. Procesos y procedimientos</t>
  </si>
  <si>
    <t>Art. 11, lit c), Ley 1712 de 2014</t>
  </si>
  <si>
    <t>3.4. Organigrama</t>
  </si>
  <si>
    <t>3.5. Directorio de información de servidores públicos,  contratistas y empleados</t>
  </si>
  <si>
    <t>Directorio de información de los servidores públicos y contratistas incluyendo aquellos que laboran en las sedes, áreas, divisiones, departamentos y/o regionales según corresponda.</t>
  </si>
  <si>
    <t>Art. 9, lit c), Ley 1712 de 2014 Art. 5, Dec 103 de 2015 Par.1</t>
  </si>
  <si>
    <t>3.6. Directorio de entidades</t>
  </si>
  <si>
    <t>3.7. Directorio de agremiaciones, asociaciones y otros grupos de interés</t>
  </si>
  <si>
    <t>3.8. Ofertas de empleo</t>
  </si>
  <si>
    <t>Art. 9, lit d), Ley 1712 de 2014</t>
  </si>
  <si>
    <t>De acuerdo con los principios de oportunidad y publicidad.</t>
  </si>
  <si>
    <t>5.1. Presupuesto general asignado</t>
  </si>
  <si>
    <t xml:space="preserve"> Art. 9, lit b), Ley 1712 de 2014, Arts.74 y 77 Ley 1474 de 2011 Par</t>
  </si>
  <si>
    <t>5.2. Ejecución presupuestal histórica anual</t>
  </si>
  <si>
    <t>La información que reposa debe ser al menos de los últimos dos (2) años anteriores al año en ejercicio, con corte a diciembre del periodo respectivo.</t>
  </si>
  <si>
    <t>5.3. Estados financieros</t>
  </si>
  <si>
    <t>6.1. Políticas, lineamientos y manuales</t>
  </si>
  <si>
    <t>Art. 9, lit d), Ley 1712 de 2014,  Art. 9, lit g), Ley 1712 de 2014 Art. 73, Ley 1474 de 201, Art. 11, lit d), Ley 1712 de 2014</t>
  </si>
  <si>
    <t>6.2.Plan de Acción / Plan de Gasto Público</t>
  </si>
  <si>
    <t>El sujeto obligado debe publicar el plan de gasto público para cada año fiscal, de acuerdo a lo establecido en el artículo 74 de la Ley 1474 de 2011.</t>
  </si>
  <si>
    <t xml:space="preserve">a. Objetivos </t>
  </si>
  <si>
    <t>b. Estrategias</t>
  </si>
  <si>
    <t>c. Proyectos</t>
  </si>
  <si>
    <t>d. Metas</t>
  </si>
  <si>
    <t>e. Responsables</t>
  </si>
  <si>
    <t>f. Planes generales de compras</t>
  </si>
  <si>
    <t>g. Distribución presupuestal de proyectos de inversión junto a los indicadores de gestión.</t>
  </si>
  <si>
    <t>h. Presupuesto desagregado con modificaciones</t>
  </si>
  <si>
    <t>6.3. Programas y proyectos en ejecución</t>
  </si>
  <si>
    <t>6.4. Metas, objetivos e indicadores de gestión y/o desempeño</t>
  </si>
  <si>
    <t>6.5. Participación en la formulación de políticas</t>
  </si>
  <si>
    <t xml:space="preserve">Mecanismos o procedimientos que deben seguir los ciudadanos, usuarios o interesados para participar en la formulación de políticas, en el control o en la evaluación de la gestión institucional, indicando: </t>
  </si>
  <si>
    <t>a. Sujetos que pueden participar.</t>
  </si>
  <si>
    <t>b. Medios presenciales y electrónicos.</t>
  </si>
  <si>
    <t>c. Áreas responsables de la orientación y vigilancia para su cumplimiento.</t>
  </si>
  <si>
    <t>6.6. Informes de empalme</t>
  </si>
  <si>
    <t>Se debe publicar antes de la desvinculación del representante legal de la entidad.</t>
  </si>
  <si>
    <t>7.1. Informes de gestión, evaluación y auditoría</t>
  </si>
  <si>
    <t>Informes de gestión, evaluación y auditoría incluyendo ejercicio presupuestal. Publicar como mínimo:</t>
  </si>
  <si>
    <t xml:space="preserve">Explicar en caso de no aplicarse la publicación de algún plan.
</t>
  </si>
  <si>
    <t>Se debe publicar dentro del mismo mes de enviado.</t>
  </si>
  <si>
    <t>7.2. Reportes de control interno</t>
  </si>
  <si>
    <t>Se debe publicar cada cuatro meses según lo establecido por el Articulo 9 de la ley 1474 de 2011. Los sujetos obligados del orden territorial deberán publicar los informes de su sistema de control interno.</t>
  </si>
  <si>
    <t>7.3. Planes de Mejoramiento</t>
  </si>
  <si>
    <t>Se deben publicar de acuerdo con la periodicidad  establecida por el ente de control, dentro del mismo mes de su envío.</t>
  </si>
  <si>
    <t>7.4. Entes de control que vigilan a la entidad y mecanismos de supervisión</t>
  </si>
  <si>
    <t xml:space="preserve">Art.11, Lit f), Ley 1712 de 2014 </t>
  </si>
  <si>
    <t>7.5. Información para población vulnerable</t>
  </si>
  <si>
    <t xml:space="preserve">Madres cabeza de familia, desplazados, personas en condición de discapacidad, familias en condición de pobreza, niños, adulto mayor, etnias, reinsertados, etc. 
</t>
  </si>
  <si>
    <t>7.6. Defensa judicial</t>
  </si>
  <si>
    <t>Informe sobre las demandas contra la entidad, incluyendo:</t>
  </si>
  <si>
    <t xml:space="preserve">Publicar el informe de demandas de la entidad trimestralmente. Se podrá hacer enlace a la información que publique la Agencia de Defensa Jurídica de la Nación siempre y cuando ésta permita identificar claramente los elementos enunciados en este aparte. </t>
  </si>
  <si>
    <t>8.1. Publicación de la información contractuaL</t>
  </si>
  <si>
    <t>Art.10, Ley 1712 de 2014 Art.7, Dec. 103 de 2015</t>
  </si>
  <si>
    <t>8.2. Publicación de la ejecución de contratos</t>
  </si>
  <si>
    <t>Art.10, Ley 1712 de 2014 Arts. 8 y 9, Dec. 103 de 2015</t>
  </si>
  <si>
    <t>8.3. Publicación de procedimientos, lineamientos y políticas en materia de adquisición y compras</t>
  </si>
  <si>
    <t>Art.11, Lit g), Ley 1712 de 2014 Art .9, Dec. 103 de 2015</t>
  </si>
  <si>
    <t>8.4. Plan Anual de Adquisiciones</t>
  </si>
  <si>
    <t>9.1. Trámites y servicios</t>
  </si>
  <si>
    <t xml:space="preserve">Trámites que se adelanten ante las mismas, señalando: </t>
  </si>
  <si>
    <t>Art.11, literales a) y b), Ley 1712 de 2014 Art.6, Dec. 103 de 2015 Ley 962 de 2005 Decreto-ley 019 de 2012</t>
  </si>
  <si>
    <t xml:space="preserve">10.1. Información Mínima </t>
  </si>
  <si>
    <t>Recuerde que de acuerdo al numeral 10.1 del Anexo 1 de la Resolución 3564 de 2015 de MINTIC, cuando la información mínima requerida a publicar de que tratan los artículos 9,10 y 11 de la Ley 1712 de 2014 se encuentre en otra sección del sitio web o en un sistema de información, los sujetos obligados deben identificar la información que reposa en estos y habilitar los enlaces para permitir el acceso a la misma.</t>
  </si>
  <si>
    <t xml:space="preserve">10.2. Registro de Activos de Información </t>
  </si>
  <si>
    <t xml:space="preserve">El Registro de Activos de información es el inventario de la información pública que el sujeto obligado genere, obtenga, adquiera, transforme o controle en su calidad de tal y debe cumplir con las siguientes características: </t>
  </si>
  <si>
    <t>El sujeto obligado debe identificar, gestionar, clasificar, organizar, conservar y actualizar el Registro de Activos de Información (RAI) de acuerdo con los procedimientos, lineamientos, valoración y tiempos definidos en su programa de Gestión Documental.</t>
  </si>
  <si>
    <t>Arts.13 y 16, Ley 1712 de 2014 Arts. 37 y 38, Dec. 103 de 2015</t>
  </si>
  <si>
    <t>10.3. Índice de Información Clasificada y Reservada</t>
  </si>
  <si>
    <t>El Índice de información Clasificada y Reservada es el inventario de la información pública generada, obtenida, adquirida o controlada por el sujeto obligado, en calidad de tal, que ha sido calificada como clasificada o reservada y debe cumplir con las siguientes características:</t>
  </si>
  <si>
    <t>El sujeto obligado debe identificar, gestionar, clasificar, organizar y conservar el Índice de Información Clasificada y Reservada de acuerdo con los procedimientos, lineamientos, valoración y tiempos definidos en su programa de Gestión Documental. El Índice de Información Clasificada y Reservada debe actualizarse cada vez que una información sea calificada como clasificada y reservada y cuando dicha calificación se levante, conforme a lo establecido en el mismo índice y en el Programa de Gestión Documental.</t>
  </si>
  <si>
    <t>10.4. Esquema de Publicación de Información</t>
  </si>
  <si>
    <t>Esquema de Publicación de la Información, con las siguientes características:</t>
  </si>
  <si>
    <t>El sujeto obligado debe identificar, gestionar, clasificar, organizar y conservar Esquema de Publicación de Información de acuerdo con los procedimientos, lineamientos, valoración y tiempos definidos en su programa de gestión documental.</t>
  </si>
  <si>
    <t>10.5. Programa de Gestión Documental</t>
  </si>
  <si>
    <t>Los sujetos obligados de naturaleza privada que no están cobijados por el Decreto 2609 de 2012, o el que lo complemente o sustituya, deben cumplir, en la elaboración del programa de Gestión Documental, como mínimo con lo siguiente: 1. Política de Gestión Documental. 2. Tablas de Retención Documental. 3. Archivo Institucional. 4. Políticas para la gestión de documentos electrónicos (Preservación y custodia digital). 5. Integrarse al Sistema Nacional de Archivos.</t>
  </si>
  <si>
    <t xml:space="preserve"> Arts. 15 y 17, Ley 1712 de 2014 Arts. 44 al 50, Dec. 103 de 2015</t>
  </si>
  <si>
    <t>10.6. Tablas de Retención Documental</t>
  </si>
  <si>
    <t>Es el Instrumento que permite establecer cuáles son los documentos de una entidad, su necesidad e importancia en términos de tiempo de conservación y preservación y que debe hacerse con ellos una vez finalice su vigencia o utilidad.</t>
  </si>
  <si>
    <t>10.7. Registro de publicaciones</t>
  </si>
  <si>
    <t>Listado de documentos publicados actualmente y con anterioridad en el sitio web del sujeto obligado relacionados con el cumplimiento de la Ley 1712 de 2014, automáticamente disponibles para su consulta y/o descarga.</t>
  </si>
  <si>
    <t>10.8. Costos de reproducción</t>
  </si>
  <si>
    <t>Arts. 20 y 21, Dec. 103 de 2015</t>
  </si>
  <si>
    <t>Este acto administativo debe ser suscrito por funcionario o empleado de nivel directivo.</t>
  </si>
  <si>
    <t>10.9. Mecanismos para presentar quejas y reclamos en relación con omisiones o acciones del sujeto obligado</t>
  </si>
  <si>
    <t>Publicar la dirección, correo electrónico, teléfono y/o enlace al sistema de denuncias, tanto del sujeto obligado como de los entes que ejercen control sobre el mismo, donde las personas puedan presentar una queja y reclamo sobre acciones u omisiones del sujeto obligado.</t>
  </si>
  <si>
    <t>Art.11, Lit. h), Ley 1712 de 2014  Art. 16, Dec. 103 de 2015 Par. 1 y 2</t>
  </si>
  <si>
    <t>10.10. Informe de Peticiones, quejas, reclamos, denuncias y solicitudes de acceso a la información</t>
  </si>
  <si>
    <t>El sujeto obligado debe definir la periodicidad de publicación de este informe e indicarla en su Esquema de Publicación de Información.</t>
  </si>
  <si>
    <t>Informe específico sobre solicitudes de información pública, discriminando mínimo la siguiente información:</t>
  </si>
  <si>
    <t xml:space="preserve">11.1. Medios de seguimiento para la consulta del estado de las solicitudes de información pública </t>
  </si>
  <si>
    <t>(Artículo 17, Decreto 103 2015)</t>
  </si>
  <si>
    <t>11.2. Formulario para la recepción de solicitudes de información pública.</t>
  </si>
  <si>
    <t>Requisitos generales:</t>
  </si>
  <si>
    <t>(Decreto No. 1081 de 2015, Artículo 2.1.1.3.1.1, Numeral 5)</t>
  </si>
  <si>
    <t>El formulario debe estar habilitado para que tanto niños y niñas como adolescentes puedan hacer solicitudes de información pública.</t>
  </si>
  <si>
    <t xml:space="preserve">El formulario deberá contar con una validación de campos que permita indicar al ciudadano si existen errores en el diligenciamiento o si le hace falta incluir alguna información. </t>
  </si>
  <si>
    <t>El sujeto obligado debe disponer de un enlace o documento de ayuda, en donde se detallen las características, requisitos, mecanismos de seguimiento y plazos de respuesta teniendo en cuenta el tipo de petición o solicitud de información</t>
  </si>
  <si>
    <t>El sujeto obligado debe disponer de un enlace que redirija al formato de solicitud de información con identidad reservada, dispuesto por la Procuraduría General de la Nación en su página web. El cual corresponde a: https://www.procuraduria.gov.co/portal/pqrsdf_Solicitud_de_informacion_con_identificacion_reservada.page</t>
  </si>
  <si>
    <t>(Ley 1712, Artículo 4 )</t>
  </si>
  <si>
    <t>Campos mínimos del formulario:</t>
  </si>
  <si>
    <t xml:space="preserve">En este campo se deben desplegar los tipos de solicitud establecidos por la ley (petición, queja, reclamo, sugerencia solicitud o solicitud de información pública). En caso de formularse un derecho de petición se debe aclarar al peticionario que de conformidad con los mandatos de la Ley 1755 de 2015, su petición deberá contener los nombres y apellidos completos del solicitante, de su representante y/o apoderado, el objeto de la petición y las razones en las que fundamenta su petición, aclarando que en ningún caso podrá ser rechazada la petición por motivos de fundamentación inadecuada o incompleta.
</t>
  </si>
  <si>
    <t xml:space="preserve">Persona natural; persona jurídica; niños, niñas y adolescentes, apoderado
</t>
  </si>
  <si>
    <t xml:space="preserve">El conjunto de palabras con las que jurídica y oficialmente se individualiza, identifica y designa cada persona. Toda persona tiene derecho a su individualidad y por consiguiente al nombre que por ley le corresponde. El nombre comprende, el (los) nombre(s) y el (los) apellido(s).
</t>
  </si>
  <si>
    <t xml:space="preserve">Tipo de identificación C.C. ___ C.E. ___ R.C. ___ T.I. ___ Otro: ___
</t>
  </si>
  <si>
    <t xml:space="preserve">Número de identificación de la persona que radica la solicitud de información
</t>
  </si>
  <si>
    <t xml:space="preserve">Hace referencia al nombre y firma por los cuales es conocida una compañía mercantil de forma colectiva, comanditaria o anónima.
</t>
  </si>
  <si>
    <t xml:space="preserve">Número de identificación tributario asignado a personas jurídicas y naturales por la Dirección de Impuestos y Aduanas Nacionales.
</t>
  </si>
  <si>
    <t>Nombre o denominación con el que se identifica una Nación, región o territorio que forma una unidad geográfica, política y cultural. Para el caso, corresponde al país de la persona que radica la solicitud de información, el cual debe corresponder a una lista desplegable para que el usuario haga la elección.</t>
  </si>
  <si>
    <t xml:space="preserve">Corresponde al número telefónico fijo de la persona que radica la solicitud de información.
</t>
  </si>
  <si>
    <t xml:space="preserve">Corresponde al número telefónico móvil de la persona que radica la solicitud de información.
</t>
  </si>
  <si>
    <t xml:space="preserve">Corresponde a la caja de texto donde se detalla la solicitud de información, teniendo en cuenta que de conformidad con los mandatos de la Ley 1712 de 2014 no se requiere justificación.
</t>
  </si>
  <si>
    <t xml:space="preserve">El formulario debe contar con un espacio para que los usuarios envíen documentos o archivos como soporte de su solicitud (archivos de texto, hoja de cálculo, video, audio, imágenes, entre otros). 
</t>
  </si>
  <si>
    <t xml:space="preserve">El formulario debe contener un campo que permita al usuario elegir el medio por el cual quiere recibir respuesta de la solicitud de información pública.
</t>
  </si>
  <si>
    <t xml:space="preserve">El formulario debe contener un campo en que informe sobre los costos de reproducción de la información pública, individualizando el costo unitario de los diferentes tipos de formato a través de los cuales se puede reproducir la información.
</t>
  </si>
  <si>
    <t>Los sujetos obligados que contratan con cargo a recursos públicos o recursos públicos y privados, deben publicar en el SECOP el PAA para los recursos de carácter público que ejecutarán en el año (Categoría 6.2 f) de la Res. 3564 de 2015 y de esta matriz). Los sujetos obligados que no contratan con cargo a recursos públicos no están obligados a publicar su PAA.</t>
  </si>
  <si>
    <t>1.1. Enlace de Transparencia</t>
  </si>
  <si>
    <t>Enlace de de transparencia y de acceso a la información pública</t>
  </si>
  <si>
    <t>Enlace al formulario electrónico de registro de PQRS</t>
  </si>
  <si>
    <t>Comprobar si la entidad cuenta con un enlace de Transparencia</t>
  </si>
  <si>
    <t>Espacios físicos destinados para el contacto con la entidad.</t>
  </si>
  <si>
    <t>Teléfonos fijos y móviles, líneas gratuitas y fax, incluyendo el indicativo nacional e internacional, en el formato (57+Número del área respectiva).</t>
  </si>
  <si>
    <t>Correo electrónico institucional.</t>
  </si>
  <si>
    <t>Link al formulario electrónico de solicitudes, peticiones, quejas, reclamos y denuncias.</t>
  </si>
  <si>
    <t>Ubicación principal y/o sedes del sujeto obligado.</t>
  </si>
  <si>
    <t>Horarios y días de atención al público.</t>
  </si>
  <si>
    <t>Enlace a los datos de contacto de las sucursales y/o dependencias</t>
  </si>
  <si>
    <t>Dirección de la sede principal y/o sedes alternas</t>
  </si>
  <si>
    <t>Días y horarios en los que opera la atención al público presencial y telefónica</t>
  </si>
  <si>
    <t>Datos de contacto de sucursales y/o dependencias, como secretarías y unidades administrativas</t>
  </si>
  <si>
    <t>Verificar que se informe en el enlace de notificaciones judiciales</t>
  </si>
  <si>
    <t>Verificar que se informe en el pie de página del portal</t>
  </si>
  <si>
    <t>Enlace que dirija a las políticas de seguridad de la información, además de las condiciones de uso de la información referente a la protección de datos personales publicada en el sitio web, según lo establecido en la ley 1581 de 2012.</t>
  </si>
  <si>
    <t>Publicar datos abiertos generados por el sujeto obligado en su sitio web.</t>
  </si>
  <si>
    <t>Publicar datos abiertos en el portal www.datos.gov.co.</t>
  </si>
  <si>
    <t>Estudios, investigaciones y otro tipo de publicaciones de interés para ciudadanos, usuarios y grupos de interés, definiendo una periodicidad para estas publicaciones.</t>
  </si>
  <si>
    <t>Convocatorias dirigidas a ciudadanos, usuarios y grupos de interés, especificando objetivos, requisitos y fechas de participación en dichos espacios.</t>
  </si>
  <si>
    <t>Lista de preguntas frecuentes con las respectivas respuestas, relacionadas con la entidad, su gestión y los servicios y trámites que presta.</t>
  </si>
  <si>
    <t>Glosario que contenga el conjunto de términos que usa la entidad o que tienen relación con su actividad.</t>
  </si>
  <si>
    <t>Sección que contenga las noticias más relevantes para sus usuarios, ciudadanos y grupos de interés y que estén relacionadas con su actividad.</t>
  </si>
  <si>
    <t>Calendario de eventos y fechas clave relacionadas con los procesos misionales de la entidad.</t>
  </si>
  <si>
    <t>El sujeto obligado diseña y publica información dirigida para los niños, niñas y adolescentes sobre la entidad, sus servicios o sus actividades, de manera didáctica.</t>
  </si>
  <si>
    <t>Información general o adicional útil para los usuarios, ciudadanos o grupos de interés.</t>
  </si>
  <si>
    <t>Misión y visión de acuerdo con la norma de creación o reestructuración o según lo definido en el sistema de gestión de calidad de la entidad.</t>
  </si>
  <si>
    <t>Funciones y deberes de acuerdo con su norma de creación o reestructuración. Si alguna norma le asigna funciones adicionales, éstas también se deben incluir en este punto.</t>
  </si>
  <si>
    <t>Procesos y procedimientos para la toma de decisiones en las  diferentes áreas.</t>
  </si>
  <si>
    <t>Estructura orgánica de la entidad.</t>
  </si>
  <si>
    <t>Aplica el manual de procedimientos actualizado</t>
  </si>
  <si>
    <t>Publicado de manera gráfica y legible, en un formato accesible y usable.</t>
  </si>
  <si>
    <t>Descripción de la estructura orgánica, donde se dé información general de cada división o dependencia.</t>
  </si>
  <si>
    <t xml:space="preserve">Formato accesible: Ej: Directorio en formato excel con las casillas o columnas que contengan la información descrita.Esta información se debe actualizar cada vez que ingresa o se desvincula un servidor público, contratista o empleado
Para las entidades u organismos públicos el requisito se entenderá cumplido a través de un enlace a la publicación de la información que contiene el directorio en el Sistema de Información de Empleo Público – SIGEP.  </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</si>
  <si>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</si>
  <si>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</si>
  <si>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</si>
  <si>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</si>
  <si>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</si>
  <si>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 xml:space="preserve">Dependencia en la que presta sus servicios en la entidad o institución </t>
  </si>
  <si>
    <t>Dirección de correo electrónico institucional.</t>
  </si>
  <si>
    <t>Teléfono Institucional.</t>
  </si>
  <si>
    <t>Escala salarial según las categorías para servidores públicos y/o empleados del sector privado.</t>
  </si>
  <si>
    <t>Objeto, valor total de los honorarios, fecha de inicio y de terminación, cuando se trate contratos de prestación de servicios.</t>
  </si>
  <si>
    <t>Listado de entidades que integran el sector/rama/organismo, con enlace al sitio Web de cada una de éstas, en el caso de existir.</t>
  </si>
  <si>
    <t>Listado de las principales agremiaciones o asociaciones relacionadas con la actividad propia de la entidad, con enlace al sitio Web de cada una de éstas y los datos de contacto de los principales grupos de interés y/u organizaciones sociales o poblacionales.</t>
  </si>
  <si>
    <t>Oferta de empleos para los cargos a proveer.</t>
  </si>
  <si>
    <t xml:space="preserve">4.1. Sujetos obligados del orden territorial </t>
  </si>
  <si>
    <t>Listado de la normatividad disponible. Tipo de Norma, Fecha de expedición, Descripción corta y Enlace para su consulta.</t>
  </si>
  <si>
    <t>Información organizada por tipo de norma, temática y fecha de expedición de la más reciente a la más antigua o un buscador avanzado teniendo en cuenta filtros de palabra clave, tipo de norma y fecha de expedición.</t>
  </si>
  <si>
    <t>Presupuesto general asignado para cada año fiscal.</t>
  </si>
  <si>
    <t>Información histórica detallada de la ejecución presupuestal aprobada y ejecutada de ingresos y gastos anuales.</t>
  </si>
  <si>
    <t xml:space="preserve">Estados financieros </t>
  </si>
  <si>
    <t>Políticas y lineamientos sectoriales e institucionales.</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</si>
  <si>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</si>
  <si>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</si>
  <si>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</si>
  <si>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</si>
  <si>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</si>
  <si>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</si>
  <si>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</si>
  <si>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Metas, objetivos e indicadores de gestión y/o desempeño, de conformidad con sus programas operativos y demás planes exigidos por la normatividad.</t>
  </si>
  <si>
    <t>Informe de empalme del representante legal, cuando haya un cambio del mismo.</t>
  </si>
  <si>
    <t xml:space="preserve">Informe enviado al Concejo o Asamblea </t>
  </si>
  <si>
    <t>Informe de rendición de la cuenta fiscal a la Contraloría General  y/o Contraloría Territorial o a los organismos de control territorial, según corresponda.</t>
  </si>
  <si>
    <t>Informe de rendición de cuentas a los ciudadanos, incluyendo la respuesta a las solicitudes realizadas por los ciudadanos, antes y durante el ejercicio de rendición.</t>
  </si>
  <si>
    <t>Informe pormenorizado del estado del control interno de acuerdo al artículo 9 de la Ley 1474 de 2011.</t>
  </si>
  <si>
    <t>Planes de Mejoramiento vigentes exigidos por entes de control internos o externos. De acuerdo con los hallazgos realizados por el respectivo organismo de control.</t>
  </si>
  <si>
    <t xml:space="preserve">Relación de todas las entidades que vigilan al sujeto obligado. </t>
  </si>
  <si>
    <t>Mecanismos internos y externos de supervisión, notificación y vigilancia pertinente al sujeto obligado.</t>
  </si>
  <si>
    <t>Indicar, como mínimo, el tipo de control que se ejecuta al interior y exterior (fiscal, social, político, etc.).</t>
  </si>
  <si>
    <t xml:space="preserve">Normas, políticas, programas y proyectos dirigidos a población vulnerable de acuerdo con su misión y la normatividad aplicable. </t>
  </si>
  <si>
    <t>Número de demandas.</t>
  </si>
  <si>
    <t>Estado en que se encuentra.</t>
  </si>
  <si>
    <t>Pretensión o cuantía de la demanda.</t>
  </si>
  <si>
    <t>Riesgo de pérdida.</t>
  </si>
  <si>
    <t>Información de su gestión contractual con cargo a recursos públicos en el SECOP.</t>
  </si>
  <si>
    <t>Aprobaciones, autorizaciones, requerimientos o informes del supervisor o del interventor, que prueben la ejecución de los contratos.</t>
  </si>
  <si>
    <t>Manual de contratación, que contiene los procedimientos, lineamientos y políticas en materia de adquisición y compras.</t>
  </si>
  <si>
    <t>Plan Anual de Adquisiciones (PAA) a través  el enlace que direccione al PAA en SECOP.</t>
  </si>
  <si>
    <t>Se debe publicar la relación de los contratos con vínculo de cada proceso contractual a la ubicación del mismo en el Secop</t>
  </si>
  <si>
    <t xml:space="preserve">Los sujetos obligados que contratan con cargo a recursos públicos deberán publicar el manual de contratación, que contienen los procedimientos, lineamientos y políticas en materia de adquisición y compras, expedido conforme a las directrices señaladas por la Agencia Nacional de Contratación Publica – Colombia Compra Eficiente o el que haga sus veces. </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</si>
  <si>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</si>
  <si>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La norma que los sustenta.</t>
  </si>
  <si>
    <t xml:space="preserve">Los procedimientos o protocolos de atención. </t>
  </si>
  <si>
    <t>Los formatos y formularios requeridos, indicando y facilitando el acceso a aquellos que se encuentran disponibles en línea.</t>
  </si>
  <si>
    <t>Los costos</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</si>
  <si>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</si>
  <si>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</si>
  <si>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</si>
  <si>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</si>
  <si>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</si>
  <si>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</si>
  <si>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</si>
  <si>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</si>
  <si>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Adoptado y actualizado por medio de acto administrativo o documento equivalente de acuerdo con el régimen legal al sujeto obligado, de conformidad con lo establecido por el acuerdo No. 004 de 2013 del Archivo General de la Nación</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</si>
  <si>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</si>
  <si>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</si>
  <si>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</si>
  <si>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</si>
  <si>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</si>
  <si>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</si>
  <si>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</si>
  <si>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</si>
  <si>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</si>
  <si>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Adoptado y actualizado por medio de acto administrativo o documento equivalente de acuerdo con el régimen legal al sujeto obligado, de conformidad con lo establecido por el acuerdo No. 004 de 2013 del Archivo General de la Nación.</t>
  </si>
  <si>
    <t>Frecuencia de actualización.</t>
  </si>
  <si>
    <t>Lugar de consulta.</t>
  </si>
  <si>
    <t>Nombre de responsable de la producción de la información.</t>
  </si>
  <si>
    <t>Nombre de responsable de la información.</t>
  </si>
  <si>
    <t>Procedimiento participativo para la adopción y actualización del Esquema de Publicación. Los sujetos obligados, de acuerdo con el régimen legal aplicable, implementarán mecanismos de consulta a ciudadanos, interesados o usuarios con el fin de identificar información que pueda publicarse de manera proactiva y establecer los formatos alternativos que faciliten la accesibilidad a poblaciones específicas.</t>
  </si>
  <si>
    <t>Plan para facilitar la identificación, gestión, clasificación, organización, conservación y disposición de la información pública, elaborado según lineamientos del Decreto 2609 de 2012, o las normas que lo sustituyan o modifiquen.</t>
  </si>
  <si>
    <t xml:space="preserve">Listado de series, con sus correspondientes tipos documentales, a las cuales se asigna el tiempo de permanencia en cada etapa del ciclo vital de los documentos. </t>
  </si>
  <si>
    <t>Adoptadas y actualizadas por medio de acto administrativo o documento equivalente de acuerdo con el régimen legal al sujeto obligado, de conformidad con lo establecido por el acuerdo No. 004 de 2013 del Archivo General de la Nación.</t>
  </si>
  <si>
    <t>Registro de publicaciones que contenga los documentos publicados de conformidad con la Ley 1712 de 2014.</t>
  </si>
  <si>
    <t>Costos de reproducción de la información pública.</t>
  </si>
  <si>
    <t>Información sobre los mecanismos para presentar quejas y reclamos en relación con omisiones o acciones del sujeto obligado, y la manera como un particular puede comunicar una irregularidad ante los entes que ejercen control sobre la misma.</t>
  </si>
  <si>
    <t xml:space="preserve">Informe de todas las peticiones, quejas, reclamos, denuncias y solicitudes de acceso a la información recibidas y los tiempos de respuesta, junto con un análisis resumido de este mismo tema. </t>
  </si>
  <si>
    <t>Número de solicitudes recibidas.</t>
  </si>
  <si>
    <t>Tiempo de respuesta a cada solicitud.</t>
  </si>
  <si>
    <t>Número de solicitudes en las que se negó el acceso a la información.</t>
  </si>
  <si>
    <t>En la recepción de solicitudes de información pública los sujetos obligados deben indicar al solicitante los medios por los cuales se puede hacer seguimiento a la misma mediante el número o código de seguimiento asignado</t>
  </si>
  <si>
    <t>Habilitación para el uso de niños, niñas y adolescentes</t>
  </si>
  <si>
    <t>Validación de los campos</t>
  </si>
  <si>
    <t>Ayudas</t>
  </si>
  <si>
    <t>Solicitud de información pública con identidad reservada</t>
  </si>
  <si>
    <t>Tipo de Solicitud</t>
  </si>
  <si>
    <t>Tipo de solicitante</t>
  </si>
  <si>
    <t>Primer Nombre</t>
  </si>
  <si>
    <t>Segundo Nombre (opcional)</t>
  </si>
  <si>
    <t>Primer Apellido</t>
  </si>
  <si>
    <t>Segundo Apellido (opcional)</t>
  </si>
  <si>
    <t>Tipo de identificación</t>
  </si>
  <si>
    <t>Número de identificación</t>
  </si>
  <si>
    <t>Razón Social</t>
  </si>
  <si>
    <t>NIT</t>
  </si>
  <si>
    <t>País</t>
  </si>
  <si>
    <t>Departamento</t>
  </si>
  <si>
    <t>Municipio</t>
  </si>
  <si>
    <t>Dirección</t>
  </si>
  <si>
    <t>Correo electrónico</t>
  </si>
  <si>
    <t>Teléfono fijo</t>
  </si>
  <si>
    <t>Teléfono móvil</t>
  </si>
  <si>
    <t>Contenido de la solicitud</t>
  </si>
  <si>
    <t>Archivos o documentos</t>
  </si>
  <si>
    <t>Opción para elegir el medio de respuesta</t>
  </si>
  <si>
    <t>Información sobre posibles costos asociados a la respuesta</t>
  </si>
  <si>
    <t>Publicación del Manual de Atención al Ciudadano que exprese protocolos, procedimientos y/o práctias de atención en la interacción con los ciudadanos</t>
  </si>
  <si>
    <t>Carta o declaratoria de garantías de derechos y deberes de los ciudadanos y medios dispuestos por la entidad para garantizarlo</t>
  </si>
  <si>
    <t>Guía metodológica para elaboración del Plan Anticorrupción y de Atención al Ciudadano, Conpes 375 de 2013</t>
  </si>
  <si>
    <t>Articulo 7 de la ley 1437 de 2011</t>
  </si>
  <si>
    <t>Sitio web o fuente de información:</t>
  </si>
  <si>
    <t>Fecha de evaluación:</t>
  </si>
  <si>
    <t xml:space="preserve">Corresponde a información sobre investigaciones u otro tipo de actividades, proyectos o planes que se consideren de interés para la ciudadanía. Debe incluirse en el Esquema de publicación e indicarse la frecuencia de publicación
</t>
  </si>
  <si>
    <t>Se trata de convocatorias para la ciudadanía, de cualquier área del sujeto, para actividades de promoción, divulgación, participación o de control social</t>
  </si>
  <si>
    <t>Listado de términos técnicos de uso frecuente, que cubra a todos los procesos.</t>
  </si>
  <si>
    <t>Debe verificarse que se actualice con frecuencia</t>
  </si>
  <si>
    <t>Funciones, responsabilidades y deberes más relevantes de la entidad.</t>
  </si>
  <si>
    <t>Nivel detallado de las dependencia o áreas en general y su interrelación.</t>
  </si>
  <si>
    <t>Detalle de estudios básicos o técnicos, tecnológicos, de pregrado y posgrado</t>
  </si>
  <si>
    <t>Corresponde al tiempo de experiencia laboral y de experiencia técnica, tecnológica o profesional</t>
  </si>
  <si>
    <t>Corresponde al email institucional, si existe</t>
  </si>
  <si>
    <t>Puede publicarse una tabla general sobre salarios que aplique para todos los cargos de la entidad, o detllarlos por cada funcionario</t>
  </si>
  <si>
    <t xml:space="preserve">Exige que en el enlace se aloje información sobre las entidades que integran el sector o la rama a la que pertencee la entidad, indicando enlaces que enruten a los sitios web de aquellas
</t>
  </si>
  <si>
    <t xml:space="preserve">A nivel territorial esta información debe ser publicada en la sección de instancias de participación ciudadana.                                                                                    Corresponde a asociaciones de gremios, profesionales, personas u, organizaciones sociales que operen en la jurisdicción de la entidad </t>
  </si>
  <si>
    <r>
      <t xml:space="preserve">Si los empleos son provistos a través de concursos liderados por la Comisión Nacional del Servicio Civil - CNSC, </t>
    </r>
    <r>
      <rPr>
        <b/>
        <sz val="12"/>
        <rFont val="Arial"/>
        <family val="2"/>
      </rPr>
      <t xml:space="preserve">la entidad deberá especificar el listado de cargos que están en concurso y el enlace respectivo a la CNSC </t>
    </r>
    <r>
      <rPr>
        <sz val="12"/>
        <rFont val="Arial"/>
        <family val="2"/>
      </rPr>
      <t>para mayor información.</t>
    </r>
  </si>
  <si>
    <t>Tipo de normas organizadas por: ordenanza, acuerdo, decreto, resolución, circular u otros actos administrativos de carácter general.
La información debe ser descargable.</t>
  </si>
  <si>
    <t>Cada norma debe indicar su tipo (ley, convenio, tratado, decreto, resoluciòn, ordenanza, acuerdo) con fecha de expedición, exponiéndolas cronológicamente desde la más reciente</t>
  </si>
  <si>
    <t>Normas publicadas, en forma general, dentro de los siguientes 5 días hábiles de su expedición.</t>
  </si>
  <si>
    <t>Presupuesto anual definitivo de cada vigencia, con actos de modificación</t>
  </si>
  <si>
    <t>La información que reposa debe ser al menos de los últimos dos (2) años anteriores al año en ejercicio, con corte a diciembre del periodo respectivo, sobre ingresos, gastos e inversiones</t>
  </si>
  <si>
    <t>Si la entidad realiza un Plan de Acción Unificado es válido la publicación de éste.Explicar en caso de no aplicarse la publicación de algún plan.                                              Incluye políticas institucionales adoptadas y lineamientos que se impartan al interior de la entidad.</t>
  </si>
  <si>
    <t xml:space="preserve">Corresponde a todos los manuales adoptados por la entidad </t>
  </si>
  <si>
    <t>Corresponde a Planes de desarrollo, estratégicos, institucionales, o sectoriales</t>
  </si>
  <si>
    <t>Incluye el Plan anticorrupción de cada vigencia con los elementos exigidos por el decreto 124 de 2016, el Mapa de riesgos de corrupción y los informes de seguimiento cuatrimestral</t>
  </si>
  <si>
    <t>Las entidades del Estado  deberán publicar en su respectiva página web el Plan de Acción para el año siguiente en esta sección,  en el cual se especificará: los objetivos, las estrategias, los proyectos, las metas, los responsables, los planes generales de compras y la distribución presupuestal de sus proyectos de inversión junto a los indicadores de gestión.                                                                                                           Corresponde a los Planes de acción por procesos</t>
  </si>
  <si>
    <t>La distribución presupuestal y el presupuesto desagregado deben estar publicados en el Plan de Acción, de conformidad con el artículo 74 de la Ley 1474 de 2011.                                                                                                    Esta información no aplica para entidades que no tengan proyectos de inversión</t>
  </si>
  <si>
    <r>
      <t xml:space="preserve">
</t>
    </r>
    <r>
      <rPr>
        <b/>
        <sz val="12"/>
        <rFont val="Arial"/>
        <family val="2"/>
      </rPr>
      <t>La distribución presupuestal y el presupuesto desagregad</t>
    </r>
    <r>
      <rPr>
        <sz val="12"/>
        <rFont val="Arial"/>
        <family val="2"/>
      </rPr>
      <t>o deben  estar publicados en el Plan de Acción, de conformidad con el artículo 74 de la Ley 1474 de 2011.</t>
    </r>
  </si>
  <si>
    <r>
      <t xml:space="preserve">Se debe publicar el avance en la ejecución de los proyecto o programas mínimo cada 3 meses. Las empresas industriales y comerciales del Estado y las Sociedades de Economía Mixta estarán exentas de publicar la información relacionada con sus proyectos de inversión. La presente obligación </t>
    </r>
    <r>
      <rPr>
        <b/>
        <sz val="12"/>
        <rFont val="Arial"/>
        <family val="2"/>
      </rPr>
      <t xml:space="preserve">se entenderá cumplida si </t>
    </r>
    <r>
      <rPr>
        <sz val="12"/>
        <rFont val="Arial"/>
        <family val="2"/>
      </rPr>
      <t xml:space="preserve">en la sección “Transparencia y Acceso a la Información Pública” </t>
    </r>
    <r>
      <rPr>
        <b/>
        <sz val="12"/>
        <rFont val="Arial"/>
        <family val="2"/>
      </rPr>
      <t>el sujeto obligado vincula el enlace al Banco de Programas y Proyectos de Inversión, donde se registró el proyecto.</t>
    </r>
  </si>
  <si>
    <t>Se debe publicar junto con los avances cada 3 meses.</t>
  </si>
  <si>
    <t>Informes de vigilancia o control interno realizados sobre cualquier área, tema o proceso de la entidad</t>
  </si>
  <si>
    <t>Corresponde a todos los informes de visitas o de auditorías de control interno realizadas.</t>
  </si>
  <si>
    <t>De acuerdo con la periodicidad definida, comprobar que se publique en este enlace documentos que permita confirmar que se rindió la cuenta ael ente de control correspondiente</t>
  </si>
  <si>
    <t>Publicar dentro del mismo mes de realizado el evento. Corresponde al informe que se realiza sobre la realización, detalles yh conclusiones de los eventos de rendición de cuentas</t>
  </si>
  <si>
    <t>Comprobar que el correo genere acuse recibo de los mensajes</t>
  </si>
  <si>
    <t>Políticas y/o decisiones que crean, modifiquen, adicionen, entre otros, trámites, procedimientos, horarios de atención al público, costos de reproducción o de trámites, entre otros, que afectan al público. Estas políticas y/o decisiones que pueden estar consagradas en actos administrativos (memorandos, circulares, resoluciones, y demás).</t>
  </si>
  <si>
    <t xml:space="preserve">Informes a organismos de inspección, vigilancia y control. </t>
  </si>
  <si>
    <t xml:space="preserve">Corresponde a los informes que control interno debe presentar a Ministerios, Superintendencias, Órganos de control, DNP, Archivo general de la nación, y en general a quienes ejerzan control político, fiscal, disciplinario, económico, o vigilancia o seguimiento administrativo
</t>
  </si>
  <si>
    <t xml:space="preserve">Comprobar que la entidad publique los enlaces que enruten a los últimos Informes de los òrganos de control que vigilan a la entidad. </t>
  </si>
  <si>
    <t>Como Asambleas, Concejos, Procuraduría, Contraloráis, Fiscalías, Minsterior, Superintendencias, entre otros</t>
  </si>
  <si>
    <t>Información sobre si se trata de vigilancia externa o interna, datos de contacto del ente vigilante, misión</t>
  </si>
  <si>
    <t>Acto administrativo o documento equivalente donde se regule el principio de Gratuidad y se motive de manera individual el costo unitario de los diferentes tipos de formato a través de los cuales se puede reproducir la información.</t>
  </si>
  <si>
    <t>Número de solicitudes que fueron trasladadas a otra entidad.</t>
  </si>
  <si>
    <r>
      <t xml:space="preserve">Contiene el nombre de entidades territoriales, las cuales tienen autonomía para la administración de los asuntos seccionales y la planificación y promoción del desarrollo económico y social dentro de su territorio en los términos establecidos por la Constitución. </t>
    </r>
    <r>
      <rPr>
        <b/>
        <sz val="12"/>
        <rFont val="Arial"/>
        <family val="2"/>
      </rPr>
      <t>Para el caso, corresponde al departamento de la persona que radica la solicitud de información</t>
    </r>
    <r>
      <rPr>
        <sz val="12"/>
        <rFont val="Arial"/>
        <family val="2"/>
      </rPr>
      <t>, el cual debe corresponder a una lista desplegable para que el usuario haga la elección</t>
    </r>
  </si>
  <si>
    <r>
      <t xml:space="preserve">Contiene el nombre de la entidad territorial fundamental de la división político-administrativa del Estado colombiano, con autonomía política, fiscal y administrativa dentro de los límites que le señalen la Constitución y las leyes de la República. Para el caso, </t>
    </r>
    <r>
      <rPr>
        <b/>
        <sz val="12"/>
        <rFont val="Arial"/>
        <family val="2"/>
      </rPr>
      <t>corresponde al municipio de la persona que radica la solicitud de información</t>
    </r>
    <r>
      <rPr>
        <sz val="12"/>
        <rFont val="Arial"/>
        <family val="2"/>
      </rPr>
      <t xml:space="preserve">, el cual debe corresponder a una lista desplegable para que el usuario haga la elección.
</t>
    </r>
  </si>
  <si>
    <r>
      <t xml:space="preserve">Define el conjunto de signos alfanuméricos mediante los cuales se identifica la ubicación de un sujeto u objeto en una zona geográfica determinada. Para el caso, </t>
    </r>
    <r>
      <rPr>
        <b/>
        <sz val="12"/>
        <rFont val="Arial"/>
        <family val="2"/>
      </rPr>
      <t xml:space="preserve">corresponde a la dirección de la persona que radica la solicitud </t>
    </r>
    <r>
      <rPr>
        <sz val="12"/>
        <rFont val="Arial"/>
        <family val="2"/>
      </rPr>
      <t xml:space="preserve">de información.
</t>
    </r>
  </si>
  <si>
    <r>
      <t xml:space="preserve">Identificador específico de Internet que contiene una cadena de caracteres localmente interpretada seguida por el carácter especial @ y posteriormente un dominio Internet, que permite a los usuarios enviar y recibir mensajes. Para el caso, </t>
    </r>
    <r>
      <rPr>
        <b/>
        <sz val="12"/>
        <rFont val="Arial"/>
        <family val="2"/>
      </rPr>
      <t>corresponde al correo electrónico de la persona que radica la solicitud de información</t>
    </r>
    <r>
      <rPr>
        <sz val="12"/>
        <rFont val="Arial"/>
        <family val="2"/>
      </rPr>
      <t xml:space="preserve">.
</t>
    </r>
  </si>
  <si>
    <t>Corresponde al manual interno para atención al ciudadano, con los lineamientos, recomendaciones y directrices sobre cómo atenderlo, cómo reaccionar ante situaicones complejas o conflictivas, entre otras</t>
  </si>
  <si>
    <t>Corrresponde a un documento que debe contener los derechos de los ciudadanos y los deberes de los funcionarios en la atención al público</t>
  </si>
  <si>
    <t>Observaciones</t>
  </si>
  <si>
    <t>Evaluación</t>
  </si>
  <si>
    <t>Disponible en la sección particular de transparencia.</t>
  </si>
  <si>
    <t>Disponible en el pie de página principal.</t>
  </si>
  <si>
    <t>Con acuse de recibido al remitente de forma automática.</t>
  </si>
  <si>
    <t>Disponible en la sección de atención a la ciudadanía o mecanismos de concato</t>
  </si>
  <si>
    <t>Comprobar que el correo esté relacionado en la Sección de atención al ciuddano o mecanimos de contacto</t>
  </si>
  <si>
    <t>Cumple</t>
  </si>
  <si>
    <t>No Cumple</t>
  </si>
  <si>
    <t>Cumple Parcialmente</t>
  </si>
  <si>
    <t>Publicado en formato accesible y reutilizable</t>
  </si>
  <si>
    <t>Contiene la siguiente información:</t>
  </si>
  <si>
    <t>Mecanismos de contacto</t>
  </si>
  <si>
    <t>Información de interés</t>
  </si>
  <si>
    <t>Estructura orgánica y talento humano</t>
  </si>
  <si>
    <t>Presupuesto</t>
  </si>
  <si>
    <t>Planeación</t>
  </si>
  <si>
    <t>Contratación</t>
  </si>
  <si>
    <t>Trámites y Servicios</t>
  </si>
  <si>
    <t>Instrumentos de gestión de información pública</t>
  </si>
  <si>
    <t>Transparencia pasiva</t>
  </si>
  <si>
    <t>Control</t>
  </si>
  <si>
    <t xml:space="preserve">Garantías ciudadanas </t>
  </si>
  <si>
    <t>Guía de orientación</t>
  </si>
  <si>
    <t>Resultados de la evaluación</t>
  </si>
  <si>
    <t>2.	INFORMACIÓN DE INTERÉS</t>
  </si>
  <si>
    <t>Contenido de toda decisión y/o política que haya adoptado y afecte al público, junto con sus fundamentos y toda interpretación autorizada de ellas.</t>
  </si>
  <si>
    <t>MATRIZ TÉCNICA DE EVALUACIÓN DE TRANSPARENCIA Y DE GARANTÍAS DE ACCESO A LA INFORMACIÓN PÚBLICA</t>
  </si>
  <si>
    <t>1.	MECANISMOS DE CONTACTO CON EL SUJETO OBLIGADO.</t>
  </si>
  <si>
    <t>3.	ESTRUCTURA ORGÁNICA Y TALENTO HUMANO</t>
  </si>
  <si>
    <t>4.	NORMATIVIDAD</t>
  </si>
  <si>
    <t>5.	PRESUPUESTO</t>
  </si>
  <si>
    <t>6.	PLANEACIÓN</t>
  </si>
  <si>
    <t>7.	CONTROL</t>
  </si>
  <si>
    <t>8.	CONTRATACIÓN</t>
  </si>
  <si>
    <t>9.	TRÁMITES Y SERVICIOS</t>
  </si>
  <si>
    <t>10.	INSTRUMENTOS DE GESTIÓN DE INFORMACIÓN PÚBLICA</t>
  </si>
  <si>
    <t>11.	TRANSPARENCIA PASIVA</t>
  </si>
  <si>
    <t>12.	GARANTÍAS CIUDADANAS</t>
  </si>
  <si>
    <t>Criterios de Verificación</t>
  </si>
  <si>
    <t>Información a verificar</t>
  </si>
  <si>
    <t>Submenú</t>
  </si>
  <si>
    <t>Plan Institucional de Archivos de la Entidad ­PINAR</t>
  </si>
  <si>
    <t>Plan Anual de Vacantes</t>
  </si>
  <si>
    <t>Plan de Previsión de Recursos Humanos</t>
  </si>
  <si>
    <t>Plan Estratégico de Talento Humano</t>
  </si>
  <si>
    <t>Plan Institucional de Capacitación</t>
  </si>
  <si>
    <t>Plan de Incentivos Institucionales</t>
  </si>
  <si>
    <t>Plan de Trabajo Anual en Seguridad y Salud en el Trabajo</t>
  </si>
  <si>
    <t>Plan Estratégico de Tecnologías de la Información y las Comunicaciones ­ PETI</t>
  </si>
  <si>
    <t>Plan de Tratamiento de Riesgos de Seguridad y Privacidad de la Información</t>
  </si>
  <si>
    <t>Plan de Seguridad y Privacidad de la Información</t>
  </si>
  <si>
    <t>Plan Integrados de Gestión</t>
  </si>
  <si>
    <t>Plan Integrados de Gestión:</t>
  </si>
  <si>
    <t>Enlace de Transparencia</t>
  </si>
  <si>
    <t xml:space="preserve">Mecanismos para la atención al ciudadano </t>
  </si>
  <si>
    <t xml:space="preserve">Localización física, sucursales o regionales, horarios y días de atención al público </t>
  </si>
  <si>
    <t>Correo electrónico para notificaciones judiciales</t>
  </si>
  <si>
    <t>Políticas de seguridad de la información del sitio web y protección de datos personales</t>
  </si>
  <si>
    <t>Datos abiertos</t>
  </si>
  <si>
    <t>Estudios, investigaciones y otras publicaciones</t>
  </si>
  <si>
    <t xml:space="preserve">Convocatorias </t>
  </si>
  <si>
    <t>Preguntas y respuestas frecuentes</t>
  </si>
  <si>
    <t>Glosario</t>
  </si>
  <si>
    <t xml:space="preserve">Noticias </t>
  </si>
  <si>
    <t xml:space="preserve">Calendario de actividades </t>
  </si>
  <si>
    <t xml:space="preserve"> Información para niñas,  niños y adolescentes </t>
  </si>
  <si>
    <t>Información adicional</t>
  </si>
  <si>
    <t>Misión y visión</t>
  </si>
  <si>
    <t>Funciones y deberes</t>
  </si>
  <si>
    <t>Procesos y procedimientos</t>
  </si>
  <si>
    <t>Organigrama</t>
  </si>
  <si>
    <t>Directorio de información de servidores públicos,  contratistas y empleados</t>
  </si>
  <si>
    <t>Directorio de entidades</t>
  </si>
  <si>
    <t>Directorio de agremiaciones, asociaciones y otros grupos de interés</t>
  </si>
  <si>
    <t>Ofertas de empleo</t>
  </si>
  <si>
    <t>Sujetos obligados del orden territoriaL</t>
  </si>
  <si>
    <t>Presupuesto general asignado</t>
  </si>
  <si>
    <t>Ejecución presupuestal histórica anual</t>
  </si>
  <si>
    <t>Estados financieros</t>
  </si>
  <si>
    <t>Políticas, lineamientos y manuales</t>
  </si>
  <si>
    <t>Plan de Acción / Plan de Gasto Público</t>
  </si>
  <si>
    <t>Programas y proyectos en ejecución</t>
  </si>
  <si>
    <t>Metas, objetivos e indicadores de gestión y/o desempeño</t>
  </si>
  <si>
    <t>Participación en la formulación de políticas</t>
  </si>
  <si>
    <t>Informes de empalme</t>
  </si>
  <si>
    <t>Informes de gestión, evaluación y auditoría</t>
  </si>
  <si>
    <t>Reportes de control interno</t>
  </si>
  <si>
    <t>Planes de Mejoramiento</t>
  </si>
  <si>
    <t>Entes de control que vigilan a la entidad y mecanismos de supervisión</t>
  </si>
  <si>
    <t xml:space="preserve"> Información para población vulnerable</t>
  </si>
  <si>
    <t>Defensa judicial</t>
  </si>
  <si>
    <t>Publicación de la información contractual</t>
  </si>
  <si>
    <t>Publicación de la ejecución de contratos</t>
  </si>
  <si>
    <t>Publicación de procedimientos, lineamientos y políticas en materia de adquisición y compras</t>
  </si>
  <si>
    <t>Plan Anual de Adquisiciones</t>
  </si>
  <si>
    <t xml:space="preserve"> Índice de Información Clasificada y Reservada</t>
  </si>
  <si>
    <t>Esquema de Publicación de Información</t>
  </si>
  <si>
    <t>Programa de Gestión Documental</t>
  </si>
  <si>
    <t>Tablas de Retención Documental</t>
  </si>
  <si>
    <t>Registro de publicaciones</t>
  </si>
  <si>
    <t>Costos de reproducción</t>
  </si>
  <si>
    <t>Mecanismos para presentar quejas y reclamos en relación con omisiones o acciones del sujeto obligado</t>
  </si>
  <si>
    <t>Informe de Peticiones, quejas, reclamos, denuncias y solicitudes de acceso a la información</t>
  </si>
  <si>
    <t xml:space="preserve">Medios de seguimiento para la consulta del estado de las solicitudes de información pública </t>
  </si>
  <si>
    <t>Formulario para la recepción de solicitudes de información pública.</t>
  </si>
  <si>
    <t>Manual de Protocolos de Atención al Ciudadano</t>
  </si>
  <si>
    <t>Carta de Trato Digno</t>
  </si>
  <si>
    <t>CATEGORÍAS</t>
  </si>
  <si>
    <t>PESO</t>
  </si>
  <si>
    <t>#</t>
  </si>
  <si>
    <t>Ponderación</t>
  </si>
  <si>
    <t>Registro de Activos de Información</t>
  </si>
  <si>
    <t># Criterios</t>
  </si>
  <si>
    <t>Resultado evaluación</t>
  </si>
  <si>
    <t>Avance % submenú</t>
  </si>
  <si>
    <t>Sólo si existen costos asociados al trámite o servicio</t>
  </si>
  <si>
    <t>Verificar si el T o S tiene formatos asociados y si se encuentran disponibles en línea</t>
  </si>
  <si>
    <t>Ley, decreto, ordenanza, acuerdo que creo el T o S</t>
  </si>
  <si>
    <t>Difusiòn de los procedimientos que deben surtirse para gesionar el T o S, con indicación de responsable, tiempos, productos</t>
  </si>
  <si>
    <t>Verificar que esté publicado en www.datos.gov.co</t>
  </si>
  <si>
    <t>Nombre del documento según categoría de la información</t>
  </si>
  <si>
    <t>Información sobre contenido del documento</t>
  </si>
  <si>
    <t>Verificar si el Rai indica si el documento está publicado o está disponible en un áera o dependnecia</t>
  </si>
  <si>
    <t>Nombre del documento</t>
  </si>
  <si>
    <t>cargo del responsable de generar la información</t>
  </si>
  <si>
    <t>Debe indicar la norma constitucional que lo soporta</t>
  </si>
  <si>
    <t>Deber indicar el artículo o ley que lo soporta</t>
  </si>
  <si>
    <t>Debe indicar si la excepción es Total o Parcial</t>
  </si>
  <si>
    <t>Fecha en que se determinó que la información es Clasificada o reservada</t>
  </si>
  <si>
    <t>Debe determinar el plazo de la Reserva (solo aplica para esta calificaciòn)</t>
  </si>
  <si>
    <t>Comprobar que el  IICR haya sido adoptado o actuali&lt;ado por acto administrativo</t>
  </si>
  <si>
    <t>Fecha del documento publicado</t>
  </si>
  <si>
    <t>Debe indicar el período o frecuencia de publicación del documento</t>
  </si>
  <si>
    <t>Indicar donde se puede acceder a la información</t>
  </si>
  <si>
    <t>Cargo del responsable de generar la información</t>
  </si>
  <si>
    <t>Cargo de quien debe custodiar la informaciópn</t>
  </si>
  <si>
    <t xml:space="preserve">Comprobar que la entidad disponga de mecanismos para consultar al público sobre información que desen que se publique  </t>
  </si>
  <si>
    <t>Comprobar que el EP haya sido adoptado o actualizado por acto administrativo</t>
  </si>
  <si>
    <t>Comprobar que el PGD haya sido adoptado o actualizado por acto administrativo</t>
  </si>
  <si>
    <t>Verificar que la entidad haya regulado los costos de reproducciòn de la información</t>
  </si>
  <si>
    <t>Comprobar que la entidad haya elaborado y publicado el informes Semestral de PQRD con los items que se relacionan.                                                                                                Los sujetos obligados de la Ley 1712 de 2014, que también son sujetos de la Ley 190 de 1995, podrán incluir este informe en los informes de que trata el artículo 54 de la Ley 190 de 1995.</t>
  </si>
  <si>
    <t>Comprobar que la entidad publique información de interes para niñ@s, adolecentes sobre la entidad, sus servicios o actividades</t>
  </si>
  <si>
    <t>Misión y Visión actualizadas</t>
  </si>
  <si>
    <t>Organigrama publicado</t>
  </si>
  <si>
    <t>Verificar que el formato publicado sea reutilizable por el usuario, que no esté en formatos que impidan su uso o reproducción</t>
  </si>
  <si>
    <t>Plan institucional para manejo de archivo</t>
  </si>
  <si>
    <t>Plan institucional para proveer vacantes</t>
  </si>
  <si>
    <t>Plan estratégico General de Talento humano</t>
  </si>
  <si>
    <t>Plan anual de capacitación</t>
  </si>
  <si>
    <t>lan anual de bienestar e incentivos</t>
  </si>
  <si>
    <t>Plan anual de salud y seguridad en el trabajo</t>
  </si>
  <si>
    <t>Plan estratégico sobre TIC</t>
  </si>
  <si>
    <t xml:space="preserve">Plan para gestionar los riesgos sobre seguridad de la información </t>
  </si>
  <si>
    <t>Plan para manejo y protección de la información que recauda o recibe la entidad</t>
  </si>
  <si>
    <t>Comporbar que existan y operen</t>
  </si>
  <si>
    <t>Comprobar que dispongan de mecanismos o canales para que los ciudadanos participen</t>
  </si>
  <si>
    <t>Verificar que los mecanismos contemplen o identifiquen la población que puede participar</t>
  </si>
  <si>
    <t>Verificar que indique si se trata de control interno, o polìtico, fiscal, penal, disciplinario u otro</t>
  </si>
  <si>
    <t xml:space="preserve">Se deben publicar los documentos que evidencien la ejecución de cada contrato mes a mes, en los que apliquen (informes de contratista, de supervisión, Actas de comité de obras, álbumes fotográficos) </t>
  </si>
  <si>
    <t>Numeral 2.3. del Anexo Técnico de la Resolución 3564 de 2015 del Min Tic.</t>
  </si>
  <si>
    <t>Numeral 2.2. del Anexo Técnico de la Resolución 3564 de 2015 del Min Tic.</t>
  </si>
  <si>
    <t>Numeral 2.4. del Anexo Técnico de la Resolución 3564 de 2015 del Min Tic.</t>
  </si>
  <si>
    <t>Numeral 2.5. del Anexo Técnico de la Resolución 3564 de 2015 del Min Tic.</t>
  </si>
  <si>
    <t>Numeral 2.6. del Anexo Técnico de la Resolución 3564 de 2015 del Min Tic.</t>
  </si>
  <si>
    <t>Numeral 2.7. del Anexo Técnico de la Resolución 3564 de 2015 del Min Tic.</t>
  </si>
  <si>
    <t xml:space="preserve"> Art. 12, Ley 1712 de 2014 Arts. 41 , 42 y 43  Dec. 103 de 2015 </t>
  </si>
  <si>
    <t>Numeral 2.9. del Anexo Técnico de la Resolución 3564 de 2015 del Min Tic.</t>
  </si>
  <si>
    <t>Numeral 2.8. del Anexo Técnico de la Resolución 3564 de 2015 del Min Tic.</t>
  </si>
  <si>
    <t>Numeral 3.1. del Anexo Técnico de la Resolución 3564 de 2015 del Min Tic.</t>
  </si>
  <si>
    <t>Numeral 3.6. del Anexo Técnico de la Resolución 3564 de 2015 del Min Tic.</t>
  </si>
  <si>
    <t>Numeral 3.7. del Anexo Técnico de la Resolución 3564 de 2015 del Min Tic.</t>
  </si>
  <si>
    <t>Numeral 3.8. del Anexo Técnico de la Resolución 3564 de 2015 del Min Tic.</t>
  </si>
  <si>
    <t>Literal d) art. 11 de la ley 1712/14</t>
  </si>
  <si>
    <t>Literal d) art. 11 de la ley 1712/14, en concordancia con el Decreto 612 de 2018</t>
  </si>
  <si>
    <t xml:space="preserve"> Art. 9, lit d), Ley 1712 de 2014 Art. 74, Ley 1474 de 2011</t>
  </si>
  <si>
    <t xml:space="preserve">  Numeral 6.3 del Anexo Técnico de la Resolución 3564 de 2015 del Min Tic., en concordancia con el Art. 77, Ley 1474 de 2011</t>
  </si>
  <si>
    <t xml:space="preserve">  Numeral 6.4 del Anexo Técnico de la Resolución 3564 de 2015 del Min Tic.</t>
  </si>
  <si>
    <t>Art. 11  lit i) de la Ley 1712 de 2014, Art. 15, Dec. 103 de 2015 y Numeral 6.5 del Anexo Técnico de la Resolución 3564 de 2015 del Min Tic.</t>
  </si>
  <si>
    <t>Numeral 6.6 del Anexo Técnico de la Resolución 3564 de 2015 del Min Tic., en concordancia con la Ley 951, Res. 5674 de 2005 y Circular 11 de 2006 de la Contraloría General de la República</t>
  </si>
  <si>
    <t>Art 11, lit e) de la  Ley 1712 de 2014 y Numeral 7.1. del Anexo Técnico de la Resolución 3564 de 2015 del Min Tic.</t>
  </si>
  <si>
    <t>Art 11, lit f) de la  Ley 1712 de 2014 y Numeral 7.2. del Anexo Técnico de la Resolución 3564 de 2015 del Min Tic.</t>
  </si>
  <si>
    <t>Numeral 7.3. del Anexo Técnico de la Resolución 3564 de 2015 del Min Tic.</t>
  </si>
  <si>
    <t>Numeral 7.5. del Anexo Técnico de la Resolución 3564 de 2015 del Min Tic.</t>
  </si>
  <si>
    <t>Numeral 7.6. del Anexo Técnico de la Resolución 3564 de 2015 del Min Tic.</t>
  </si>
  <si>
    <t>Art. 9, Lit. e), Ley 1712 de 2014 Art. 74, Ley 1474 de 2011 y art. 10 del Dec. 103 de 2015</t>
  </si>
  <si>
    <t xml:space="preserve"> Arts 18 a 21 de la Ley 1712 de 2014,  Arts. 24 a  34 del Dec. 103 de 2015</t>
  </si>
  <si>
    <t xml:space="preserve"> Art. 15 de la Ley 1712 de 2014, Art. 4, Par. 1, Dec. 103 de 2015 Acuerdo 004 de 2013, AGN</t>
  </si>
  <si>
    <t xml:space="preserve">Art.11, Lit. j), Ley 1712 de 2014 </t>
  </si>
  <si>
    <t>Art.11, Lit. h), Ley 1712 de 2014 Arts 17 y 52 Dec. 103 de 2015 y Par. 2 Art. 54, Ley 190 de 1995</t>
  </si>
  <si>
    <t>(Artículo 17, Decreto 103 de 2015)</t>
  </si>
  <si>
    <t>Peso en formula cada elemento</t>
  </si>
  <si>
    <t>SUBCATEGORÍAS</t>
  </si>
  <si>
    <t>CRITERIOS EVALUADOS</t>
  </si>
  <si>
    <t>AVANCE COMPONENTE</t>
  </si>
  <si>
    <t xml:space="preserve">COMPONENTE: MECANISMOS DE CONTACTO </t>
  </si>
  <si>
    <t>COMPONENTE: INFORMACIÓN DE INTERÉS</t>
  </si>
  <si>
    <t>COMPONENTE: ESTRUCTURA ORGÁNICA Y TALENTO HUMANO</t>
  </si>
  <si>
    <t>COMPONENTE: NORMATIVIDAD</t>
  </si>
  <si>
    <t>COMPONENTE: 	PRESUPUESTO</t>
  </si>
  <si>
    <t>COMPONENTE: PLANEACIÓN</t>
  </si>
  <si>
    <t>COMPONENTE: CONTROL</t>
  </si>
  <si>
    <t>COMPONENTE: CONTRATACIÓN</t>
  </si>
  <si>
    <t>COMPONENTE: TRÁMITES Y SERVICIOS</t>
  </si>
  <si>
    <t>COMPONENTE: INSTRUMENTOS DE GESTIÓN DE INFORMACIÓN PÚBLICA</t>
  </si>
  <si>
    <t>COMPONENTE: TRANSPARENCIA PASIVA</t>
  </si>
  <si>
    <t>PESO DEL COMPONENTE</t>
  </si>
  <si>
    <t>RESULTADOS POR COMPONENTES</t>
  </si>
  <si>
    <t>FICHA GENERAL DE RESULTADOS</t>
  </si>
  <si>
    <t>RESULTADO GENERAL DE LA EVALUACIÓN</t>
  </si>
  <si>
    <t>RANGOS DE CUMPLIMIENTO</t>
  </si>
  <si>
    <t>RANGO DE CUMPLIMIENTO</t>
  </si>
  <si>
    <t>Cumplimiento</t>
  </si>
  <si>
    <t>Incumplimiento</t>
  </si>
  <si>
    <t>AVANCES POR COMPONENTES</t>
  </si>
  <si>
    <t xml:space="preserve">MECANISMOS DE CONTACTO </t>
  </si>
  <si>
    <t>INFORMACIÓN DE INTERÉS</t>
  </si>
  <si>
    <t>ESTRUCTURA ORGÁNICA Y TALENTO HUMANO</t>
  </si>
  <si>
    <t>NORMATIVIDAD</t>
  </si>
  <si>
    <t>PRESUPUESTO</t>
  </si>
  <si>
    <t>PLANEACIÓN</t>
  </si>
  <si>
    <t>CONTROL</t>
  </si>
  <si>
    <t>CONTRATACIÓN</t>
  </si>
  <si>
    <t>TRÁMITES Y SERVICIOS</t>
  </si>
  <si>
    <t xml:space="preserve"> INSTRUMENTOS DE GESTIÓN DE INFORMACIÓN PÚBLICA</t>
  </si>
  <si>
    <t>TRANSPARENCIA PASIVA</t>
  </si>
  <si>
    <t>COMPONENTE: GARANTÍAS CIUDADANAS</t>
  </si>
  <si>
    <t>GARANTÍAS CIUDADANAS</t>
  </si>
  <si>
    <t>Criterios evaluados</t>
  </si>
  <si>
    <t>Categorías evaluadas</t>
  </si>
  <si>
    <t>FECHA DE EVALUACIÓN</t>
  </si>
  <si>
    <t>Enlace al sitio web del organismo de control en donde se encuentren los informes que éste ha elaborado sobre la entidad.</t>
  </si>
  <si>
    <t>ALCALDÍA MUNICIPAL DE CIÉNAGA - MAGDALENA</t>
  </si>
  <si>
    <r>
      <t xml:space="preserve">Rango </t>
    </r>
    <r>
      <rPr>
        <b/>
        <sz val="11"/>
        <color theme="1"/>
        <rFont val="Arial"/>
        <family val="2"/>
      </rPr>
      <t xml:space="preserve">CRÍTICO </t>
    </r>
    <r>
      <rPr>
        <sz val="11"/>
        <color theme="1"/>
        <rFont val="Arial"/>
        <family val="2"/>
      </rPr>
      <t xml:space="preserve">(Entre </t>
    </r>
    <r>
      <rPr>
        <b/>
        <sz val="11"/>
        <color theme="1"/>
        <rFont val="Arial"/>
        <family val="2"/>
      </rPr>
      <t>0 y 59</t>
    </r>
    <r>
      <rPr>
        <sz val="11"/>
        <color theme="1"/>
        <rFont val="Arial"/>
        <family val="2"/>
      </rPr>
      <t>%)</t>
    </r>
  </si>
  <si>
    <r>
      <t xml:space="preserve">Rango </t>
    </r>
    <r>
      <rPr>
        <b/>
        <sz val="11"/>
        <color theme="1"/>
        <rFont val="Arial"/>
        <family val="2"/>
      </rPr>
      <t>ACEPTABLE</t>
    </r>
    <r>
      <rPr>
        <sz val="11"/>
        <color theme="1"/>
        <rFont val="Arial"/>
        <family val="2"/>
      </rPr>
      <t xml:space="preserve"> (Entre </t>
    </r>
    <r>
      <rPr>
        <b/>
        <sz val="11"/>
        <color theme="1"/>
        <rFont val="Arial"/>
        <family val="2"/>
      </rPr>
      <t>60 y 70</t>
    </r>
    <r>
      <rPr>
        <sz val="11"/>
        <color theme="1"/>
        <rFont val="Arial"/>
        <family val="2"/>
      </rPr>
      <t>%)</t>
    </r>
  </si>
  <si>
    <r>
      <t xml:space="preserve">Rango </t>
    </r>
    <r>
      <rPr>
        <b/>
        <sz val="11"/>
        <color theme="1"/>
        <rFont val="Arial"/>
        <family val="2"/>
      </rPr>
      <t>BUENO</t>
    </r>
    <r>
      <rPr>
        <sz val="11"/>
        <color theme="1"/>
        <rFont val="Arial"/>
        <family val="2"/>
      </rPr>
      <t xml:space="preserve"> (Entre </t>
    </r>
    <r>
      <rPr>
        <b/>
        <sz val="11"/>
        <color theme="1"/>
        <rFont val="Arial"/>
        <family val="2"/>
      </rPr>
      <t>71 y 89</t>
    </r>
    <r>
      <rPr>
        <sz val="11"/>
        <color theme="1"/>
        <rFont val="Arial"/>
        <family val="2"/>
      </rPr>
      <t xml:space="preserve"> %)</t>
    </r>
  </si>
  <si>
    <r>
      <t xml:space="preserve">Rango </t>
    </r>
    <r>
      <rPr>
        <b/>
        <sz val="11"/>
        <color theme="1"/>
        <rFont val="Arial"/>
        <family val="2"/>
      </rPr>
      <t xml:space="preserve">SUPERIOR </t>
    </r>
    <r>
      <rPr>
        <sz val="11"/>
        <color theme="1"/>
        <rFont val="Arial"/>
        <family val="2"/>
      </rPr>
      <t>(Entre</t>
    </r>
    <r>
      <rPr>
        <b/>
        <sz val="11"/>
        <color theme="1"/>
        <rFont val="Arial"/>
        <family val="2"/>
      </rPr>
      <t xml:space="preserve"> 90 y 100 </t>
    </r>
    <r>
      <rPr>
        <sz val="11"/>
        <color theme="1"/>
        <rFont val="Arial"/>
        <family val="2"/>
      </rPr>
      <t>%)</t>
    </r>
  </si>
  <si>
    <t>FEBRERO 8 DE 2022</t>
  </si>
  <si>
    <t>Comprobar que el RAI haya sido adoptado o actualizado por acto administrativo</t>
  </si>
  <si>
    <t>Comprobar que las Tablas de retenciòn hayan sido adoptado o actualizado por acto administrativo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</si>
</sst>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000%"/>
    <numFmt numFmtId="165" formatCode="0.00000000000000%"/>
    <numFmt numFmtId="166" formatCode="0.000%"/>
    <numFmt numFmtId="167" formatCode="0.0%"/>
  </numFmts>
  <fonts count="34" x14ac:knownFonts="1">
    <font>
      <sz val="11"/>
      <color rgb="FF000000"/>
      <name val="Calibri"/>
      <family val="2"/>
      <charset val="1"/>
    </font>
    <font>
      <b/>
      <sz val="14"/>
      <name val="Arial"/>
      <family val="2"/>
    </font>
    <font>
      <b/>
      <sz val="12"/>
      <name val="Arial"/>
      <family val="2"/>
    </font>
    <font>
      <sz val="12"/>
      <name val="Arial"/>
      <family val="2"/>
    </font>
    <font>
      <sz val="12"/>
      <color rgb="FF000000"/>
      <name val="Arial"/>
      <family val="2"/>
    </font>
    <font>
      <b/>
      <sz val="12"/>
      <color rgb="FF000000"/>
      <name val="Arial"/>
      <family val="2"/>
    </font>
    <font>
      <b/>
      <sz val="16"/>
      <name val="Arial"/>
      <family val="2"/>
    </font>
    <font>
      <b/>
      <sz val="16"/>
      <color rgb="FF000000"/>
      <name val="Arial"/>
      <family val="2"/>
    </font>
    <font>
      <sz val="14"/>
      <name val="Arial"/>
      <family val="2"/>
    </font>
    <font>
      <sz val="11"/>
      <color rgb="FF000000"/>
      <name val="Arial"/>
      <family val="2"/>
    </font>
    <font>
      <sz val="11"/>
      <name val="Arial"/>
      <family val="2"/>
    </font>
    <font>
      <sz val="11"/>
      <color rgb="FFFF0000"/>
      <name val="Arial"/>
      <family val="2"/>
    </font>
    <font>
      <b/>
      <sz val="12"/>
      <color theme="0"/>
      <name val="Arial"/>
      <family val="2"/>
    </font>
    <font>
      <b/>
      <sz val="11"/>
      <color rgb="FF000000"/>
      <name val="Arial"/>
      <family val="2"/>
    </font>
    <font>
      <sz val="11"/>
      <color theme="0"/>
      <name val="Arial"/>
      <family val="2"/>
    </font>
    <font>
      <b/>
      <sz val="10"/>
      <color rgb="FF000000"/>
      <name val="Arial"/>
      <family val="2"/>
    </font>
    <font>
      <b/>
      <sz val="20"/>
      <color theme="0"/>
      <name val="Arial"/>
      <family val="2"/>
    </font>
    <font>
      <b/>
      <sz val="16"/>
      <color theme="0"/>
      <name val="Arial"/>
      <family val="2"/>
    </font>
    <font>
      <b/>
      <sz val="14"/>
      <color rgb="FF000000"/>
      <name val="Arial"/>
      <family val="2"/>
    </font>
    <font>
      <b/>
      <sz val="30"/>
      <color rgb="FF000000"/>
      <name val="Arial"/>
      <family val="2"/>
    </font>
    <font>
      <sz val="11"/>
      <color theme="1"/>
      <name val="Arial"/>
      <family val="2"/>
    </font>
    <font>
      <b/>
      <sz val="11"/>
      <color theme="0"/>
      <name val="Arial"/>
      <family val="2"/>
    </font>
    <font>
      <sz val="11"/>
      <color theme="0"/>
      <name val="Calibri"/>
      <family val="2"/>
      <charset val="1"/>
    </font>
    <font>
      <b/>
      <sz val="11"/>
      <color theme="1"/>
      <name val="Arial"/>
      <family val="2"/>
    </font>
    <font>
      <b/>
      <sz val="18"/>
      <color theme="0"/>
      <name val="Arial"/>
      <family val="2"/>
    </font>
    <font>
      <u/>
      <sz val="11"/>
      <color theme="10"/>
      <name val="Calibri"/>
      <family val="2"/>
      <charset val="1"/>
    </font>
    <font>
      <b/>
      <sz val="10"/>
      <color theme="0"/>
      <name val="Arial"/>
      <family val="2"/>
    </font>
    <font>
      <b/>
      <sz val="14"/>
      <color theme="0"/>
      <name val="Arial"/>
      <family val="2"/>
    </font>
    <font>
      <b/>
      <sz val="30"/>
      <color theme="0"/>
      <name val="Arial"/>
      <family val="2"/>
    </font>
    <font>
      <b/>
      <sz val="12"/>
      <color theme="1"/>
      <name val="Arial"/>
      <family val="2"/>
    </font>
    <font>
      <sz val="12"/>
      <color theme="1"/>
      <name val="Arial"/>
      <family val="2"/>
    </font>
    <font>
      <b/>
      <sz val="18"/>
      <color rgb="FFC00000"/>
      <name val="Arial"/>
      <family val="2"/>
    </font>
    <font>
      <b/>
      <sz val="18"/>
      <name val="Arial"/>
      <family val="2"/>
    </font>
    <font>
      <b/>
      <u/>
      <sz val="14"/>
      <color theme="10"/>
      <name val="Arial"/>
      <family val="2"/>
    </font>
  </fonts>
  <fills count="30">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1"/>
        <bgColor indexed="64"/>
      </patternFill>
    </fill>
    <fill>
      <patternFill patternType="solid">
        <fgColor rgb="FF99CC00"/>
        <bgColor indexed="64"/>
      </patternFill>
    </fill>
    <fill>
      <patternFill patternType="solid">
        <fgColor rgb="FFFFC000"/>
        <bgColor indexed="64"/>
      </patternFill>
    </fill>
    <fill>
      <patternFill patternType="solid">
        <fgColor rgb="FF33CCCC"/>
        <bgColor indexed="64"/>
      </patternFill>
    </fill>
    <fill>
      <patternFill patternType="solid">
        <fgColor theme="1"/>
        <bgColor rgb="FF003300"/>
      </patternFill>
    </fill>
    <fill>
      <patternFill patternType="solid">
        <fgColor theme="1" tint="0.499984740745262"/>
        <bgColor rgb="FFCCCCFF"/>
      </patternFill>
    </fill>
    <fill>
      <patternFill patternType="solid">
        <fgColor theme="0"/>
        <bgColor rgb="FF003300"/>
      </patternFill>
    </fill>
    <fill>
      <patternFill patternType="solid">
        <fgColor rgb="FFFFFF00"/>
        <bgColor indexed="64"/>
      </patternFill>
    </fill>
    <fill>
      <patternFill patternType="solid">
        <fgColor theme="2" tint="-0.499984740745262"/>
        <bgColor indexed="64"/>
      </patternFill>
    </fill>
    <fill>
      <patternFill patternType="solid">
        <fgColor rgb="FFFF3300"/>
        <bgColor indexed="64"/>
      </patternFill>
    </fill>
    <fill>
      <patternFill patternType="solid">
        <fgColor rgb="FF00B0F0"/>
        <bgColor indexed="64"/>
      </patternFill>
    </fill>
    <fill>
      <patternFill patternType="solid">
        <fgColor rgb="FFFFC000"/>
        <bgColor rgb="FFCCCCFF"/>
      </patternFill>
    </fill>
    <fill>
      <patternFill patternType="solid">
        <fgColor rgb="FFFFFFCC"/>
        <bgColor indexed="64"/>
      </patternFill>
    </fill>
    <fill>
      <patternFill patternType="solid">
        <fgColor rgb="FF008000"/>
        <bgColor indexed="64"/>
      </patternFill>
    </fill>
    <fill>
      <patternFill patternType="solid">
        <fgColor rgb="FF003399"/>
        <bgColor rgb="FFCCCCFF"/>
      </patternFill>
    </fill>
    <fill>
      <patternFill patternType="solid">
        <fgColor rgb="FFFF6699"/>
        <bgColor indexed="64"/>
      </patternFill>
    </fill>
    <fill>
      <patternFill patternType="solid">
        <fgColor rgb="FF009999"/>
        <bgColor rgb="FFCCCCFF"/>
      </patternFill>
    </fill>
    <fill>
      <patternFill patternType="solid">
        <fgColor rgb="FF00CC99"/>
        <bgColor rgb="FFCCCCFF"/>
      </patternFill>
    </fill>
    <fill>
      <patternFill patternType="solid">
        <fgColor rgb="FF3399FF"/>
        <bgColor rgb="FFCCCCFF"/>
      </patternFill>
    </fill>
    <fill>
      <patternFill patternType="solid">
        <fgColor theme="2" tint="-9.9978637043366805E-2"/>
        <bgColor indexed="64"/>
      </patternFill>
    </fill>
    <fill>
      <patternFill patternType="solid">
        <fgColor theme="2" tint="-9.9978637043366805E-2"/>
        <bgColor rgb="FFFFFFCC"/>
      </patternFill>
    </fill>
    <fill>
      <patternFill patternType="solid">
        <fgColor rgb="FF3399FF"/>
        <bgColor indexed="64"/>
      </patternFill>
    </fill>
    <fill>
      <patternFill patternType="solid">
        <fgColor rgb="FF339966"/>
        <bgColor indexed="64"/>
      </patternFill>
    </fill>
    <fill>
      <patternFill patternType="solid">
        <fgColor rgb="FF0066CC"/>
        <bgColor indexed="64"/>
      </patternFill>
    </fill>
    <fill>
      <patternFill patternType="solid">
        <fgColor rgb="FF009999"/>
        <bgColor indexed="64"/>
      </patternFill>
    </fill>
    <fill>
      <patternFill patternType="solid">
        <fgColor theme="9" tint="-0.499984740745262"/>
        <bgColor indexed="64"/>
      </patternFill>
    </fill>
  </fills>
  <borders count="32">
    <border>
      <left/>
      <right/>
      <top/>
      <bottom/>
      <diagonal/>
    </border>
    <border>
      <left style="thin">
        <color rgb="FFFF6600"/>
      </left>
      <right style="thin">
        <color rgb="FFFF6600"/>
      </right>
      <top style="thin">
        <color rgb="FFFF6600"/>
      </top>
      <bottom style="thin">
        <color rgb="FFFF6600"/>
      </bottom>
      <diagonal/>
    </border>
    <border>
      <left/>
      <right/>
      <top style="thin">
        <color rgb="FFFF6600"/>
      </top>
      <bottom/>
      <diagonal/>
    </border>
    <border>
      <left style="thin">
        <color rgb="FFFF6600"/>
      </left>
      <right style="thin">
        <color rgb="FFFF6600"/>
      </right>
      <top/>
      <bottom style="thin">
        <color rgb="FFFF6600"/>
      </bottom>
      <diagonal/>
    </border>
    <border>
      <left style="thin">
        <color rgb="FFFF6600"/>
      </left>
      <right/>
      <top style="thin">
        <color rgb="FFFF6600"/>
      </top>
      <bottom/>
      <diagonal/>
    </border>
    <border>
      <left style="thin">
        <color rgb="FFFF6600"/>
      </left>
      <right/>
      <top/>
      <bottom style="thin">
        <color rgb="FFFF6600"/>
      </bottom>
      <diagonal/>
    </border>
    <border>
      <left style="thin">
        <color rgb="FFFF6600"/>
      </left>
      <right/>
      <top style="thin">
        <color rgb="FFFF6600"/>
      </top>
      <bottom style="thin">
        <color rgb="FFFF6600"/>
      </bottom>
      <diagonal/>
    </border>
    <border>
      <left/>
      <right/>
      <top/>
      <bottom style="thin">
        <color rgb="FFFF6600"/>
      </bottom>
      <diagonal/>
    </border>
    <border>
      <left/>
      <right style="thin">
        <color rgb="FFFF6600"/>
      </right>
      <top style="thin">
        <color rgb="FFFF6600"/>
      </top>
      <bottom/>
      <diagonal/>
    </border>
    <border>
      <left/>
      <right style="thin">
        <color rgb="FFFF6600"/>
      </right>
      <top/>
      <bottom style="thin">
        <color rgb="FFFF6600"/>
      </bottom>
      <diagonal/>
    </border>
    <border>
      <left style="thick">
        <color rgb="FFFF6600"/>
      </left>
      <right/>
      <top style="thick">
        <color rgb="FFFF6600"/>
      </top>
      <bottom style="thick">
        <color rgb="FFFF6600"/>
      </bottom>
      <diagonal/>
    </border>
    <border>
      <left/>
      <right/>
      <top style="thick">
        <color rgb="FFFF6600"/>
      </top>
      <bottom style="thick">
        <color rgb="FFFF6600"/>
      </bottom>
      <diagonal/>
    </border>
    <border>
      <left/>
      <right style="thick">
        <color rgb="FFFF6600"/>
      </right>
      <top style="thick">
        <color rgb="FFFF6600"/>
      </top>
      <bottom style="thick">
        <color rgb="FFFF6600"/>
      </bottom>
      <diagonal/>
    </border>
    <border>
      <left style="thick">
        <color theme="1"/>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style="thin">
        <color rgb="FF99CC00"/>
      </left>
      <right style="thin">
        <color rgb="FF99CC00"/>
      </right>
      <top style="thin">
        <color rgb="FF99CC00"/>
      </top>
      <bottom style="thin">
        <color rgb="FF99CC00"/>
      </bottom>
      <diagonal/>
    </border>
    <border>
      <left style="thick">
        <color rgb="FFFFCC00"/>
      </left>
      <right style="thick">
        <color rgb="FFFFCC00"/>
      </right>
      <top style="thick">
        <color rgb="FFFFCC00"/>
      </top>
      <bottom style="thick">
        <color rgb="FFFFCC00"/>
      </bottom>
      <diagonal/>
    </border>
    <border>
      <left style="thick">
        <color rgb="FFFFCC00"/>
      </left>
      <right style="thin">
        <color rgb="FFFF6600"/>
      </right>
      <top style="thick">
        <color rgb="FFFFCC00"/>
      </top>
      <bottom style="thick">
        <color rgb="FFFFCC00"/>
      </bottom>
      <diagonal/>
    </border>
    <border>
      <left style="thin">
        <color rgb="FFFF6600"/>
      </left>
      <right style="thin">
        <color rgb="FFFF6600"/>
      </right>
      <top style="thick">
        <color rgb="FFFFCC00"/>
      </top>
      <bottom style="thick">
        <color rgb="FFFFCC00"/>
      </bottom>
      <diagonal/>
    </border>
    <border>
      <left style="thin">
        <color rgb="FFFF6600"/>
      </left>
      <right style="thick">
        <color rgb="FFFFCC00"/>
      </right>
      <top style="thick">
        <color rgb="FFFFCC00"/>
      </top>
      <bottom style="thick">
        <color rgb="FFFFCC00"/>
      </bottom>
      <diagonal/>
    </border>
    <border>
      <left style="thick">
        <color rgb="FFFFCC00"/>
      </left>
      <right/>
      <top style="thick">
        <color rgb="FFFFCC00"/>
      </top>
      <bottom style="thick">
        <color rgb="FFFFCC00"/>
      </bottom>
      <diagonal/>
    </border>
    <border>
      <left/>
      <right/>
      <top style="thick">
        <color rgb="FFFFCC00"/>
      </top>
      <bottom style="thick">
        <color rgb="FFFFCC00"/>
      </bottom>
      <diagonal/>
    </border>
    <border>
      <left/>
      <right style="thick">
        <color rgb="FFFFCC00"/>
      </right>
      <top style="thick">
        <color rgb="FFFFCC00"/>
      </top>
      <bottom style="thick">
        <color rgb="FFFFCC00"/>
      </bottom>
      <diagonal/>
    </border>
    <border>
      <left style="thick">
        <color rgb="FFFFC000"/>
      </left>
      <right/>
      <top style="thick">
        <color rgb="FFFFC000"/>
      </top>
      <bottom style="thick">
        <color rgb="FFFFC000"/>
      </bottom>
      <diagonal/>
    </border>
    <border>
      <left/>
      <right style="thick">
        <color rgb="FFFFC000"/>
      </right>
      <top style="thick">
        <color rgb="FFFFC000"/>
      </top>
      <bottom style="thick">
        <color rgb="FFFFC000"/>
      </bottom>
      <diagonal/>
    </border>
    <border>
      <left style="thin">
        <color rgb="FF99CC00"/>
      </left>
      <right style="thin">
        <color rgb="FF99CC00"/>
      </right>
      <top style="thin">
        <color rgb="FF99CC00"/>
      </top>
      <bottom/>
      <diagonal/>
    </border>
    <border>
      <left style="thin">
        <color rgb="FF99CC00"/>
      </left>
      <right style="thin">
        <color rgb="FF99CC00"/>
      </right>
      <top/>
      <bottom/>
      <diagonal/>
    </border>
    <border>
      <left style="thin">
        <color rgb="FF99CC00"/>
      </left>
      <right style="thin">
        <color rgb="FF99CC00"/>
      </right>
      <top/>
      <bottom style="thin">
        <color rgb="FF99CC00"/>
      </bottom>
      <diagonal/>
    </border>
    <border>
      <left style="thin">
        <color rgb="FF0066CC"/>
      </left>
      <right style="thin">
        <color rgb="FF0066CC"/>
      </right>
      <top style="thin">
        <color rgb="FF0066CC"/>
      </top>
      <bottom style="thin">
        <color rgb="FF0066CC"/>
      </bottom>
      <diagonal/>
    </border>
    <border>
      <left style="thick">
        <color rgb="FF0066CC"/>
      </left>
      <right style="thick">
        <color rgb="FF0066CC"/>
      </right>
      <top style="thick">
        <color rgb="FF0066CC"/>
      </top>
      <bottom style="thick">
        <color rgb="FF0066CC"/>
      </bottom>
      <diagonal/>
    </border>
    <border>
      <left/>
      <right style="thin">
        <color rgb="FFFF6600"/>
      </right>
      <top style="thin">
        <color rgb="FFFF6600"/>
      </top>
      <bottom style="thin">
        <color rgb="FFFF6600"/>
      </bottom>
      <diagonal/>
    </border>
  </borders>
  <cellStyleXfs count="2">
    <xf numFmtId="0" fontId="0" fillId="0" borderId="0"/>
    <xf numFmtId="0" fontId="25" fillId="0" borderId="0" applyNumberFormat="0" applyFill="0" applyBorder="0" applyAlignment="0" applyProtection="0"/>
  </cellStyleXfs>
  <cellXfs count="200">
    <xf numFmtId="0" fontId="0" fillId="0" borderId="0" xfId="0"/>
    <xf numFmtId="0" fontId="0" fillId="0" borderId="0" xfId="0" applyAlignment="1">
      <alignment vertical="center" wrapText="1"/>
    </xf>
    <xf numFmtId="0" fontId="0" fillId="3" borderId="0" xfId="0" applyFill="1"/>
    <xf numFmtId="0" fontId="0" fillId="3" borderId="0" xfId="0" applyFill="1" applyAlignment="1">
      <alignment vertical="center" wrapText="1"/>
    </xf>
    <xf numFmtId="0" fontId="0" fillId="0" borderId="0" xfId="0" applyAlignment="1">
      <alignment horizontal="center"/>
    </xf>
    <xf numFmtId="0" fontId="0" fillId="3" borderId="0" xfId="0" applyFill="1" applyAlignment="1">
      <alignment horizontal="center" vertical="center" wrapText="1"/>
    </xf>
    <xf numFmtId="0" fontId="0" fillId="0" borderId="0" xfId="0" applyAlignment="1">
      <alignment horizontal="center" vertical="center" wrapText="1"/>
    </xf>
    <xf numFmtId="0" fontId="0" fillId="3" borderId="0" xfId="0" applyFill="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xf>
    <xf numFmtId="0" fontId="9" fillId="0" borderId="0" xfId="0" applyFont="1"/>
    <xf numFmtId="0" fontId="9" fillId="0" borderId="0" xfId="0" applyFont="1" applyAlignment="1">
      <alignment horizontal="center" vertical="center" wrapText="1"/>
    </xf>
    <xf numFmtId="0" fontId="9" fillId="0" borderId="0" xfId="0" applyFont="1" applyAlignment="1">
      <alignment vertical="center" wrapText="1"/>
    </xf>
    <xf numFmtId="0" fontId="13" fillId="0" borderId="0" xfId="0" applyFont="1" applyAlignment="1">
      <alignment horizontal="center" vertical="center"/>
    </xf>
    <xf numFmtId="0" fontId="9" fillId="0" borderId="6" xfId="0" applyFont="1" applyBorder="1" applyAlignment="1">
      <alignment horizontal="center" vertical="center"/>
    </xf>
    <xf numFmtId="0" fontId="9" fillId="0" borderId="1" xfId="0" applyFont="1" applyBorder="1" applyAlignment="1">
      <alignment horizontal="center" vertical="center"/>
    </xf>
    <xf numFmtId="0" fontId="10" fillId="3" borderId="6" xfId="0" applyFont="1" applyFill="1" applyBorder="1" applyAlignment="1">
      <alignment horizontal="center" vertical="center"/>
    </xf>
    <xf numFmtId="0" fontId="10" fillId="0" borderId="1" xfId="0" applyFont="1" applyBorder="1" applyAlignment="1">
      <alignment horizontal="center" vertical="center"/>
    </xf>
    <xf numFmtId="0" fontId="10" fillId="0" borderId="6" xfId="0" applyFont="1" applyBorder="1" applyAlignment="1">
      <alignment horizontal="center" vertical="center"/>
    </xf>
    <xf numFmtId="167" fontId="0" fillId="3" borderId="0" xfId="0" applyNumberFormat="1" applyFill="1" applyAlignment="1">
      <alignment horizontal="center" vertical="center"/>
    </xf>
    <xf numFmtId="167" fontId="0" fillId="0" borderId="0" xfId="0" applyNumberFormat="1" applyAlignment="1">
      <alignment horizontal="center" vertical="center"/>
    </xf>
    <xf numFmtId="0" fontId="0" fillId="11" borderId="0" xfId="0" applyFill="1" applyAlignment="1">
      <alignment vertical="center" wrapText="1"/>
    </xf>
    <xf numFmtId="0" fontId="0" fillId="11" borderId="0" xfId="0" applyFill="1" applyAlignment="1">
      <alignment horizontal="center" vertical="center" wrapText="1"/>
    </xf>
    <xf numFmtId="0" fontId="0" fillId="11" borderId="0" xfId="0" applyFill="1" applyAlignment="1">
      <alignment horizontal="center" vertical="center"/>
    </xf>
    <xf numFmtId="167" fontId="0" fillId="11" borderId="0" xfId="0" applyNumberFormat="1" applyFill="1" applyAlignment="1">
      <alignment horizontal="center" vertical="center"/>
    </xf>
    <xf numFmtId="0" fontId="20" fillId="0" borderId="0" xfId="0" applyFont="1"/>
    <xf numFmtId="0" fontId="20" fillId="13" borderId="0" xfId="0" applyFont="1" applyFill="1"/>
    <xf numFmtId="0" fontId="20" fillId="6" borderId="0" xfId="0" applyFont="1" applyFill="1"/>
    <xf numFmtId="0" fontId="20" fillId="5" borderId="0" xfId="0" applyFont="1" applyFill="1"/>
    <xf numFmtId="0" fontId="20" fillId="14" borderId="0" xfId="0" applyFont="1" applyFill="1"/>
    <xf numFmtId="10" fontId="0" fillId="3" borderId="0" xfId="0" applyNumberFormat="1" applyFill="1"/>
    <xf numFmtId="0" fontId="22" fillId="3" borderId="0" xfId="0" applyFont="1" applyFill="1"/>
    <xf numFmtId="10" fontId="22" fillId="3" borderId="0" xfId="0" applyNumberFormat="1" applyFont="1" applyFill="1"/>
    <xf numFmtId="0" fontId="21" fillId="3" borderId="0" xfId="0" applyFont="1" applyFill="1" applyAlignment="1">
      <alignment vertical="center"/>
    </xf>
    <xf numFmtId="0" fontId="20" fillId="3" borderId="0" xfId="0" applyFont="1" applyFill="1"/>
    <xf numFmtId="0" fontId="18" fillId="3" borderId="0" xfId="0" applyFont="1" applyFill="1"/>
    <xf numFmtId="0" fontId="7" fillId="3" borderId="0" xfId="0" applyFont="1" applyFill="1" applyAlignment="1">
      <alignment horizontal="center" vertical="center"/>
    </xf>
    <xf numFmtId="0" fontId="21" fillId="3" borderId="0" xfId="0" applyFont="1" applyFill="1" applyAlignment="1">
      <alignment horizontal="center" vertical="center"/>
    </xf>
    <xf numFmtId="0" fontId="5" fillId="0" borderId="16" xfId="0" applyFont="1" applyBorder="1"/>
    <xf numFmtId="0" fontId="8" fillId="11" borderId="3" xfId="0" applyFont="1" applyFill="1" applyBorder="1" applyAlignment="1">
      <alignment vertical="center" wrapText="1"/>
    </xf>
    <xf numFmtId="0" fontId="3" fillId="11" borderId="3" xfId="0" applyFont="1" applyFill="1" applyBorder="1" applyAlignment="1">
      <alignment vertical="center" wrapText="1"/>
    </xf>
    <xf numFmtId="0" fontId="3" fillId="11" borderId="3" xfId="0" applyFont="1" applyFill="1" applyBorder="1" applyAlignment="1">
      <alignment horizontal="center" vertical="center" wrapText="1"/>
    </xf>
    <xf numFmtId="3" fontId="9" fillId="11" borderId="3" xfId="0" applyNumberFormat="1" applyFont="1" applyFill="1" applyBorder="1" applyAlignment="1">
      <alignment horizontal="center" vertical="center"/>
    </xf>
    <xf numFmtId="166" fontId="9" fillId="11" borderId="3" xfId="0" applyNumberFormat="1" applyFont="1" applyFill="1" applyBorder="1" applyAlignment="1">
      <alignment horizontal="center" vertical="center"/>
    </xf>
    <xf numFmtId="10" fontId="9" fillId="11" borderId="3" xfId="0" applyNumberFormat="1" applyFont="1" applyFill="1" applyBorder="1" applyAlignment="1">
      <alignment horizontal="center" vertical="center"/>
    </xf>
    <xf numFmtId="0" fontId="8" fillId="0" borderId="16" xfId="0" applyFont="1" applyBorder="1" applyAlignment="1">
      <alignment vertical="center" wrapText="1"/>
    </xf>
    <xf numFmtId="0" fontId="3" fillId="2" borderId="16" xfId="0" applyFont="1" applyFill="1" applyBorder="1" applyAlignment="1">
      <alignment vertical="center" wrapText="1"/>
    </xf>
    <xf numFmtId="0" fontId="3" fillId="0" borderId="16" xfId="0" applyFont="1" applyBorder="1" applyAlignment="1">
      <alignment vertical="center" wrapText="1"/>
    </xf>
    <xf numFmtId="0" fontId="3" fillId="0" borderId="16" xfId="0" applyFont="1" applyBorder="1" applyAlignment="1">
      <alignment horizontal="center" vertical="center" wrapText="1"/>
    </xf>
    <xf numFmtId="3" fontId="9" fillId="0" borderId="16" xfId="0" applyNumberFormat="1" applyFont="1" applyBorder="1" applyAlignment="1">
      <alignment horizontal="center" vertical="center"/>
    </xf>
    <xf numFmtId="166" fontId="9" fillId="0" borderId="16" xfId="0" applyNumberFormat="1" applyFont="1" applyBorder="1" applyAlignment="1">
      <alignment horizontal="center" vertical="center"/>
    </xf>
    <xf numFmtId="0" fontId="3" fillId="0" borderId="16" xfId="0" applyFont="1" applyBorder="1" applyAlignment="1">
      <alignment vertical="top" wrapText="1"/>
    </xf>
    <xf numFmtId="0" fontId="8" fillId="11" borderId="5" xfId="0" applyFont="1" applyFill="1" applyBorder="1" applyAlignment="1">
      <alignment vertical="center" wrapText="1"/>
    </xf>
    <xf numFmtId="0" fontId="8" fillId="11" borderId="7" xfId="0" applyFont="1" applyFill="1" applyBorder="1" applyAlignment="1">
      <alignment vertical="center" wrapText="1"/>
    </xf>
    <xf numFmtId="166" fontId="8" fillId="11" borderId="7" xfId="0" applyNumberFormat="1" applyFont="1" applyFill="1" applyBorder="1" applyAlignment="1">
      <alignment horizontal="center" vertical="center" wrapText="1"/>
    </xf>
    <xf numFmtId="0" fontId="8" fillId="11" borderId="9" xfId="0" applyFont="1" applyFill="1" applyBorder="1" applyAlignment="1">
      <alignment vertical="center" wrapText="1"/>
    </xf>
    <xf numFmtId="0" fontId="4" fillId="0" borderId="16" xfId="0" applyFont="1" applyBorder="1" applyAlignment="1">
      <alignment vertical="center" wrapText="1"/>
    </xf>
    <xf numFmtId="0" fontId="3" fillId="0" borderId="16" xfId="0" applyFont="1" applyBorder="1" applyAlignment="1">
      <alignment wrapText="1"/>
    </xf>
    <xf numFmtId="0" fontId="8" fillId="11" borderId="16" xfId="0" applyFont="1" applyFill="1" applyBorder="1" applyAlignment="1">
      <alignment vertical="center" wrapText="1"/>
    </xf>
    <xf numFmtId="0" fontId="3" fillId="11" borderId="16" xfId="0" applyFont="1" applyFill="1" applyBorder="1" applyAlignment="1">
      <alignment vertical="center" wrapText="1"/>
    </xf>
    <xf numFmtId="0" fontId="3" fillId="11" borderId="16" xfId="0" applyFont="1" applyFill="1" applyBorder="1" applyAlignment="1">
      <alignment horizontal="center" vertical="center" wrapText="1"/>
    </xf>
    <xf numFmtId="3" fontId="9" fillId="11" borderId="16" xfId="0" applyNumberFormat="1" applyFont="1" applyFill="1" applyBorder="1" applyAlignment="1">
      <alignment horizontal="center" vertical="center"/>
    </xf>
    <xf numFmtId="166" fontId="9" fillId="11" borderId="16" xfId="0" applyNumberFormat="1" applyFont="1" applyFill="1" applyBorder="1" applyAlignment="1">
      <alignment horizontal="center" vertical="center"/>
    </xf>
    <xf numFmtId="10" fontId="9" fillId="11" borderId="16" xfId="0" applyNumberFormat="1" applyFont="1" applyFill="1" applyBorder="1" applyAlignment="1">
      <alignment horizontal="center" vertical="center"/>
    </xf>
    <xf numFmtId="0" fontId="4" fillId="0" borderId="16" xfId="0" applyFont="1" applyBorder="1" applyAlignment="1">
      <alignment horizontal="center" vertical="center" wrapText="1"/>
    </xf>
    <xf numFmtId="0" fontId="3" fillId="11" borderId="16" xfId="0" applyFont="1" applyFill="1" applyBorder="1" applyAlignment="1">
      <alignment vertical="top" wrapText="1"/>
    </xf>
    <xf numFmtId="0" fontId="4" fillId="11" borderId="16" xfId="0" applyFont="1" applyFill="1" applyBorder="1" applyAlignment="1">
      <alignment horizontal="center" vertical="center" wrapText="1"/>
    </xf>
    <xf numFmtId="0" fontId="4" fillId="0" borderId="16" xfId="0" applyFont="1" applyBorder="1" applyAlignment="1">
      <alignment vertical="top" wrapText="1"/>
    </xf>
    <xf numFmtId="10" fontId="22" fillId="0" borderId="0" xfId="0" applyNumberFormat="1" applyFont="1" applyAlignment="1">
      <alignment horizontal="center" vertical="center"/>
    </xf>
    <xf numFmtId="0" fontId="14" fillId="17" borderId="4" xfId="0" applyFont="1" applyFill="1" applyBorder="1" applyAlignment="1">
      <alignment horizontal="center" vertical="center"/>
    </xf>
    <xf numFmtId="0" fontId="21" fillId="17" borderId="5" xfId="0" applyFont="1" applyFill="1" applyBorder="1" applyAlignment="1">
      <alignment horizontal="center" vertical="center"/>
    </xf>
    <xf numFmtId="0" fontId="21" fillId="17" borderId="6" xfId="0" applyFont="1" applyFill="1" applyBorder="1" applyAlignment="1">
      <alignment horizontal="center" vertical="center"/>
    </xf>
    <xf numFmtId="0" fontId="10" fillId="0" borderId="16" xfId="0" applyFont="1" applyBorder="1" applyAlignment="1">
      <alignment vertical="center" wrapText="1"/>
    </xf>
    <xf numFmtId="0" fontId="10" fillId="11" borderId="3" xfId="0" applyFont="1" applyFill="1" applyBorder="1" applyAlignment="1">
      <alignment vertical="center" wrapText="1"/>
    </xf>
    <xf numFmtId="0" fontId="10" fillId="11" borderId="16" xfId="0" applyFont="1" applyFill="1" applyBorder="1" applyAlignment="1">
      <alignment vertical="center" wrapText="1"/>
    </xf>
    <xf numFmtId="0" fontId="11" fillId="11" borderId="16" xfId="0" applyFont="1" applyFill="1" applyBorder="1" applyAlignment="1">
      <alignment vertical="center" wrapText="1"/>
    </xf>
    <xf numFmtId="0" fontId="1" fillId="20" borderId="16" xfId="0" applyFont="1" applyFill="1" applyBorder="1" applyAlignment="1">
      <alignment horizontal="center" vertical="center" wrapText="1"/>
    </xf>
    <xf numFmtId="0" fontId="3" fillId="23" borderId="16" xfId="0" applyFont="1" applyFill="1" applyBorder="1" applyAlignment="1">
      <alignment vertical="center" wrapText="1"/>
    </xf>
    <xf numFmtId="0" fontId="3" fillId="23" borderId="16" xfId="0" applyFont="1" applyFill="1" applyBorder="1" applyAlignment="1">
      <alignment horizontal="left" vertical="center" wrapText="1"/>
    </xf>
    <xf numFmtId="0" fontId="3" fillId="24" borderId="16" xfId="0" applyFont="1" applyFill="1" applyBorder="1" applyAlignment="1">
      <alignment vertical="center" wrapText="1"/>
    </xf>
    <xf numFmtId="0" fontId="4" fillId="23" borderId="16" xfId="0" applyFont="1" applyFill="1" applyBorder="1" applyAlignment="1">
      <alignment vertical="center" wrapText="1"/>
    </xf>
    <xf numFmtId="0" fontId="15" fillId="6" borderId="30" xfId="0" applyFont="1" applyFill="1" applyBorder="1" applyAlignment="1">
      <alignment horizontal="center" vertical="center" wrapText="1"/>
    </xf>
    <xf numFmtId="0" fontId="7" fillId="3" borderId="30" xfId="0" applyFont="1" applyFill="1" applyBorder="1" applyAlignment="1">
      <alignment horizontal="center" vertical="center" wrapText="1"/>
    </xf>
    <xf numFmtId="9" fontId="7" fillId="3" borderId="30" xfId="0" applyNumberFormat="1" applyFont="1" applyFill="1" applyBorder="1" applyAlignment="1">
      <alignment horizontal="center" vertical="center"/>
    </xf>
    <xf numFmtId="10" fontId="7" fillId="16" borderId="30" xfId="0" applyNumberFormat="1" applyFont="1" applyFill="1" applyBorder="1" applyAlignment="1">
      <alignment horizontal="center" vertical="center"/>
    </xf>
    <xf numFmtId="0" fontId="15" fillId="19" borderId="30" xfId="0" applyFont="1" applyFill="1" applyBorder="1" applyAlignment="1">
      <alignment horizontal="center" vertical="center" wrapText="1"/>
    </xf>
    <xf numFmtId="0" fontId="7" fillId="2" borderId="30" xfId="0" applyFont="1" applyFill="1" applyBorder="1" applyAlignment="1">
      <alignment horizontal="center" vertical="center"/>
    </xf>
    <xf numFmtId="10" fontId="7" fillId="2" borderId="30" xfId="0" applyNumberFormat="1" applyFont="1" applyFill="1" applyBorder="1" applyAlignment="1">
      <alignment horizontal="center" vertical="center"/>
    </xf>
    <xf numFmtId="0" fontId="9" fillId="0" borderId="31" xfId="0" applyFont="1" applyBorder="1" applyAlignment="1">
      <alignment horizontal="center" vertical="center"/>
    </xf>
    <xf numFmtId="0" fontId="14" fillId="17" borderId="31" xfId="0" applyFont="1" applyFill="1" applyBorder="1" applyAlignment="1">
      <alignment horizontal="center" vertical="center"/>
    </xf>
    <xf numFmtId="0" fontId="10" fillId="0" borderId="31" xfId="0" applyFont="1" applyBorder="1" applyAlignment="1">
      <alignment horizontal="center" vertical="center"/>
    </xf>
    <xf numFmtId="0" fontId="13" fillId="19" borderId="29" xfId="0" applyFont="1" applyFill="1" applyBorder="1" applyAlignment="1">
      <alignment horizontal="center" vertical="center" wrapText="1"/>
    </xf>
    <xf numFmtId="0" fontId="13" fillId="19" borderId="29" xfId="0" applyFont="1" applyFill="1" applyBorder="1" applyAlignment="1">
      <alignment horizontal="center" vertical="center"/>
    </xf>
    <xf numFmtId="0" fontId="9" fillId="0" borderId="29" xfId="0" applyFont="1" applyBorder="1" applyAlignment="1">
      <alignment vertical="center" wrapText="1"/>
    </xf>
    <xf numFmtId="0" fontId="9" fillId="0" borderId="29" xfId="0" applyFont="1" applyBorder="1" applyAlignment="1">
      <alignment horizontal="center" vertical="center" shrinkToFit="1"/>
    </xf>
    <xf numFmtId="0" fontId="10" fillId="0" borderId="29" xfId="0" applyFont="1" applyBorder="1" applyAlignment="1">
      <alignment vertical="center" wrapText="1"/>
    </xf>
    <xf numFmtId="0" fontId="13" fillId="6" borderId="29"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9" fillId="3" borderId="29" xfId="0" applyFont="1" applyFill="1" applyBorder="1" applyAlignment="1">
      <alignment horizontal="center" vertical="center"/>
    </xf>
    <xf numFmtId="0" fontId="21" fillId="29" borderId="29" xfId="0" applyFont="1" applyFill="1" applyBorder="1" applyAlignment="1">
      <alignment horizontal="center" vertical="center" wrapText="1"/>
    </xf>
    <xf numFmtId="0" fontId="21" fillId="29" borderId="29" xfId="0" applyFont="1" applyFill="1" applyBorder="1" applyAlignment="1">
      <alignment horizontal="center" vertical="center"/>
    </xf>
    <xf numFmtId="0" fontId="21" fillId="29" borderId="0" xfId="0" applyFont="1" applyFill="1" applyAlignment="1">
      <alignment horizontal="center" vertical="center"/>
    </xf>
    <xf numFmtId="0" fontId="3" fillId="0" borderId="16" xfId="0" applyFont="1" applyBorder="1" applyAlignment="1">
      <alignment horizontal="center" vertical="center" wrapText="1"/>
    </xf>
    <xf numFmtId="0" fontId="1" fillId="0" borderId="16" xfId="0" applyFont="1" applyBorder="1" applyAlignment="1">
      <alignment vertical="center" wrapText="1"/>
    </xf>
    <xf numFmtId="0" fontId="18" fillId="0" borderId="16" xfId="0" applyFont="1" applyBorder="1" applyAlignment="1">
      <alignment vertical="center" wrapText="1"/>
    </xf>
    <xf numFmtId="0" fontId="0" fillId="0" borderId="0" xfId="0" applyAlignment="1">
      <alignment vertical="center"/>
    </xf>
    <xf numFmtId="0" fontId="0" fillId="3" borderId="0" xfId="0" applyFill="1" applyAlignment="1">
      <alignment vertical="center"/>
    </xf>
    <xf numFmtId="0" fontId="3" fillId="0" borderId="16" xfId="0" applyFont="1" applyBorder="1" applyAlignment="1" applyProtection="1">
      <alignment vertical="center" wrapText="1"/>
    </xf>
    <xf numFmtId="3" fontId="9" fillId="17" borderId="16" xfId="0" applyNumberFormat="1" applyFont="1" applyFill="1" applyBorder="1" applyAlignment="1" applyProtection="1">
      <alignment horizontal="center" vertical="center"/>
      <protection locked="0"/>
    </xf>
    <xf numFmtId="166" fontId="9" fillId="0" borderId="16" xfId="0" applyNumberFormat="1" applyFont="1" applyBorder="1" applyAlignment="1" applyProtection="1">
      <alignment horizontal="center" vertical="center"/>
      <protection locked="0"/>
    </xf>
    <xf numFmtId="164" fontId="9" fillId="0" borderId="16" xfId="0" applyNumberFormat="1" applyFont="1" applyBorder="1" applyAlignment="1" applyProtection="1">
      <alignment horizontal="center" vertical="center"/>
      <protection locked="0"/>
    </xf>
    <xf numFmtId="0" fontId="10" fillId="0" borderId="16" xfId="0" applyFont="1" applyBorder="1" applyAlignment="1" applyProtection="1">
      <alignment vertical="center" wrapText="1"/>
      <protection locked="0"/>
    </xf>
    <xf numFmtId="3" fontId="9" fillId="0" borderId="16" xfId="0" applyNumberFormat="1" applyFont="1" applyBorder="1" applyAlignment="1" applyProtection="1">
      <alignment horizontal="center" vertical="center"/>
      <protection locked="0"/>
    </xf>
    <xf numFmtId="0" fontId="10" fillId="3" borderId="16" xfId="0" applyFont="1" applyFill="1" applyBorder="1" applyAlignment="1" applyProtection="1">
      <alignment vertical="center" wrapText="1"/>
      <protection locked="0"/>
    </xf>
    <xf numFmtId="9" fontId="9" fillId="0" borderId="16" xfId="0" applyNumberFormat="1" applyFont="1" applyBorder="1" applyAlignment="1" applyProtection="1">
      <alignment horizontal="center" vertical="center"/>
      <protection locked="0"/>
    </xf>
    <xf numFmtId="3" fontId="9" fillId="4" borderId="16" xfId="0" applyNumberFormat="1" applyFont="1" applyFill="1" applyBorder="1" applyAlignment="1" applyProtection="1">
      <alignment vertical="center"/>
      <protection locked="0"/>
    </xf>
    <xf numFmtId="167" fontId="9" fillId="4" borderId="16" xfId="0" applyNumberFormat="1" applyFont="1" applyFill="1" applyBorder="1" applyAlignment="1" applyProtection="1">
      <alignment horizontal="center" vertical="center"/>
      <protection locked="0"/>
    </xf>
    <xf numFmtId="3" fontId="9" fillId="4" borderId="16" xfId="0" applyNumberFormat="1" applyFont="1" applyFill="1" applyBorder="1" applyAlignment="1" applyProtection="1">
      <alignment horizontal="center" vertical="center"/>
      <protection locked="0"/>
    </xf>
    <xf numFmtId="0" fontId="9" fillId="8" borderId="16" xfId="0" applyFont="1" applyFill="1" applyBorder="1" applyAlignment="1" applyProtection="1">
      <alignment vertical="center" wrapText="1"/>
      <protection locked="0"/>
    </xf>
    <xf numFmtId="165" fontId="9" fillId="3" borderId="16" xfId="0" applyNumberFormat="1" applyFont="1" applyFill="1" applyBorder="1" applyAlignment="1" applyProtection="1">
      <alignment horizontal="center" vertical="center"/>
      <protection locked="0"/>
    </xf>
    <xf numFmtId="165" fontId="9" fillId="4" borderId="16" xfId="0" applyNumberFormat="1" applyFont="1" applyFill="1" applyBorder="1" applyAlignment="1" applyProtection="1">
      <alignment horizontal="center" vertical="center"/>
      <protection locked="0"/>
    </xf>
    <xf numFmtId="0" fontId="10" fillId="2" borderId="16" xfId="0" applyFont="1" applyFill="1" applyBorder="1" applyAlignment="1" applyProtection="1">
      <alignment vertical="center" wrapText="1"/>
      <protection locked="0"/>
    </xf>
    <xf numFmtId="0" fontId="10" fillId="4" borderId="16" xfId="0" applyFont="1" applyFill="1" applyBorder="1" applyAlignment="1" applyProtection="1">
      <alignment vertical="center" wrapText="1"/>
      <protection locked="0"/>
    </xf>
    <xf numFmtId="0" fontId="9" fillId="8" borderId="16" xfId="0" applyFont="1" applyFill="1" applyBorder="1" applyAlignment="1" applyProtection="1">
      <alignment horizontal="center" vertical="center"/>
      <protection locked="0"/>
    </xf>
    <xf numFmtId="167" fontId="9" fillId="8" borderId="16" xfId="0" applyNumberFormat="1" applyFont="1" applyFill="1" applyBorder="1" applyAlignment="1" applyProtection="1">
      <alignment horizontal="center" vertical="center"/>
      <protection locked="0"/>
    </xf>
    <xf numFmtId="0" fontId="9" fillId="10" borderId="16" xfId="0" applyFont="1" applyFill="1" applyBorder="1" applyAlignment="1" applyProtection="1">
      <alignment horizontal="center" vertical="center"/>
      <protection locked="0"/>
    </xf>
    <xf numFmtId="0" fontId="9" fillId="0" borderId="16" xfId="0" applyFont="1" applyBorder="1" applyAlignment="1" applyProtection="1">
      <alignment vertical="center" wrapText="1"/>
      <protection locked="0"/>
    </xf>
    <xf numFmtId="0" fontId="4" fillId="0" borderId="16" xfId="0" applyFont="1" applyBorder="1" applyAlignment="1" applyProtection="1">
      <alignment horizontal="center" vertical="center"/>
      <protection locked="0"/>
    </xf>
    <xf numFmtId="0" fontId="10" fillId="0" borderId="0" xfId="1" applyFont="1" applyAlignment="1" applyProtection="1">
      <alignment wrapText="1"/>
      <protection locked="0"/>
    </xf>
    <xf numFmtId="0" fontId="10" fillId="3" borderId="26" xfId="0" applyFont="1" applyFill="1" applyBorder="1" applyAlignment="1" applyProtection="1">
      <alignment horizontal="left" vertical="center" wrapText="1"/>
      <protection locked="0"/>
    </xf>
    <xf numFmtId="0" fontId="10" fillId="3" borderId="27" xfId="0" applyFont="1" applyFill="1" applyBorder="1" applyAlignment="1" applyProtection="1">
      <alignment horizontal="left" vertical="center" wrapText="1"/>
      <protection locked="0"/>
    </xf>
    <xf numFmtId="0" fontId="2" fillId="9" borderId="16" xfId="0" applyFont="1" applyFill="1" applyBorder="1" applyAlignment="1">
      <alignment horizontal="center" vertical="center" wrapText="1"/>
    </xf>
    <xf numFmtId="0" fontId="7" fillId="3" borderId="0" xfId="0" applyFont="1" applyFill="1" applyAlignment="1">
      <alignment horizontal="center" vertical="center" wrapText="1"/>
    </xf>
    <xf numFmtId="0" fontId="24" fillId="18" borderId="16" xfId="0" applyFont="1" applyFill="1" applyBorder="1" applyAlignment="1">
      <alignment horizontal="center" vertical="center" wrapText="1"/>
    </xf>
    <xf numFmtId="0" fontId="6" fillId="15" borderId="16" xfId="0" applyFont="1" applyFill="1" applyBorder="1" applyAlignment="1">
      <alignment horizontal="center" vertical="center" wrapText="1"/>
    </xf>
    <xf numFmtId="0" fontId="6" fillId="21" borderId="16" xfId="0" applyFont="1" applyFill="1" applyBorder="1" applyAlignment="1">
      <alignment horizontal="center" vertical="center" wrapText="1"/>
    </xf>
    <xf numFmtId="0" fontId="17" fillId="18" borderId="16" xfId="0" applyFont="1" applyFill="1" applyBorder="1" applyAlignment="1">
      <alignment horizontal="center" vertical="center" wrapText="1"/>
    </xf>
    <xf numFmtId="0" fontId="1" fillId="0" borderId="16" xfId="0" applyFont="1" applyBorder="1" applyAlignment="1">
      <alignment vertical="center" wrapText="1"/>
    </xf>
    <xf numFmtId="0" fontId="3" fillId="0" borderId="16" xfId="0" applyFont="1" applyBorder="1" applyAlignment="1">
      <alignment horizontal="center" vertical="center" wrapText="1"/>
    </xf>
    <xf numFmtId="0" fontId="2" fillId="22" borderId="16" xfId="0" applyFont="1" applyFill="1" applyBorder="1" applyAlignment="1">
      <alignment horizontal="center" vertical="center" wrapText="1"/>
    </xf>
    <xf numFmtId="0" fontId="24" fillId="29" borderId="16" xfId="0" applyFont="1" applyFill="1" applyBorder="1" applyAlignment="1">
      <alignment horizontal="center" vertical="center"/>
    </xf>
    <xf numFmtId="0" fontId="31" fillId="3" borderId="0" xfId="0" applyFont="1" applyFill="1" applyAlignment="1">
      <alignment horizontal="center" vertical="center"/>
    </xf>
    <xf numFmtId="0" fontId="4" fillId="0" borderId="16" xfId="0" applyFont="1" applyBorder="1" applyAlignment="1">
      <alignment horizontal="center" vertical="center" wrapText="1"/>
    </xf>
    <xf numFmtId="0" fontId="1" fillId="0" borderId="16" xfId="0" applyFont="1" applyBorder="1" applyAlignment="1">
      <alignment horizontal="left" vertical="center" wrapText="1"/>
    </xf>
    <xf numFmtId="3" fontId="3" fillId="0" borderId="16" xfId="0" applyNumberFormat="1" applyFont="1" applyBorder="1" applyAlignment="1">
      <alignment horizontal="center" vertical="center" wrapText="1"/>
    </xf>
    <xf numFmtId="0" fontId="8" fillId="0" borderId="16" xfId="0" applyFont="1" applyBorder="1" applyAlignment="1">
      <alignment horizontal="center" vertical="center" wrapText="1"/>
    </xf>
    <xf numFmtId="0" fontId="20" fillId="3" borderId="16" xfId="0" applyFont="1" applyFill="1" applyBorder="1" applyAlignment="1" applyProtection="1">
      <alignment vertical="center" wrapText="1"/>
      <protection locked="0"/>
    </xf>
    <xf numFmtId="0" fontId="11" fillId="3" borderId="16" xfId="0" applyFont="1" applyFill="1" applyBorder="1" applyAlignment="1" applyProtection="1">
      <alignment vertical="center" wrapText="1"/>
      <protection locked="0"/>
    </xf>
    <xf numFmtId="0" fontId="32" fillId="3" borderId="0" xfId="0" applyFont="1" applyFill="1" applyAlignment="1">
      <alignment horizontal="center" vertical="center" wrapText="1"/>
    </xf>
    <xf numFmtId="0" fontId="18" fillId="0" borderId="16" xfId="0" applyFont="1" applyBorder="1" applyAlignment="1" applyProtection="1">
      <alignment horizontal="left" vertical="center" wrapText="1"/>
      <protection locked="0"/>
    </xf>
    <xf numFmtId="0" fontId="4" fillId="0" borderId="0" xfId="0" applyFont="1" applyAlignment="1">
      <alignment horizontal="center" vertical="center" wrapText="1"/>
    </xf>
    <xf numFmtId="0" fontId="1" fillId="0" borderId="16" xfId="0" applyFont="1" applyBorder="1" applyAlignment="1">
      <alignment horizontal="center" vertical="center" wrapText="1"/>
    </xf>
    <xf numFmtId="0" fontId="10" fillId="2" borderId="26" xfId="0" applyFont="1" applyFill="1" applyBorder="1" applyAlignment="1" applyProtection="1">
      <alignment horizontal="left" vertical="center" wrapText="1"/>
      <protection locked="0"/>
    </xf>
    <xf numFmtId="0" fontId="10" fillId="2" borderId="27" xfId="0" applyFont="1" applyFill="1" applyBorder="1" applyAlignment="1" applyProtection="1">
      <alignment horizontal="left" vertical="center" wrapText="1"/>
      <protection locked="0"/>
    </xf>
    <xf numFmtId="0" fontId="10" fillId="2" borderId="28" xfId="0" applyFont="1" applyFill="1" applyBorder="1" applyAlignment="1" applyProtection="1">
      <alignment horizontal="left" vertical="center" wrapText="1"/>
      <protection locked="0"/>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8" xfId="0" applyFont="1" applyBorder="1" applyAlignment="1">
      <alignment horizontal="center" vertical="center" wrapText="1"/>
    </xf>
    <xf numFmtId="0" fontId="26" fillId="26" borderId="30" xfId="0" applyFont="1" applyFill="1" applyBorder="1" applyAlignment="1">
      <alignment horizontal="center" vertical="center" wrapText="1"/>
    </xf>
    <xf numFmtId="0" fontId="16" fillId="12" borderId="30" xfId="0" applyFont="1" applyFill="1" applyBorder="1" applyAlignment="1">
      <alignment horizontal="center" vertical="center"/>
    </xf>
    <xf numFmtId="0" fontId="27" fillId="27" borderId="0" xfId="0" applyFont="1" applyFill="1" applyAlignment="1">
      <alignment horizontal="center" vertical="center"/>
    </xf>
    <xf numFmtId="0" fontId="18" fillId="11" borderId="0" xfId="0" applyFont="1" applyFill="1" applyAlignment="1">
      <alignment horizontal="center" vertical="center"/>
    </xf>
    <xf numFmtId="0" fontId="29" fillId="28" borderId="18" xfId="0" applyFont="1" applyFill="1" applyBorder="1" applyAlignment="1">
      <alignment horizontal="center"/>
    </xf>
    <xf numFmtId="0" fontId="29" fillId="28" borderId="19" xfId="0" applyFont="1" applyFill="1" applyBorder="1" applyAlignment="1">
      <alignment horizontal="center"/>
    </xf>
    <xf numFmtId="0" fontId="29" fillId="28" borderId="20" xfId="0" applyFont="1" applyFill="1" applyBorder="1" applyAlignment="1">
      <alignment horizontal="center"/>
    </xf>
    <xf numFmtId="0" fontId="30" fillId="3" borderId="21" xfId="0" applyFont="1" applyFill="1" applyBorder="1" applyAlignment="1">
      <alignment horizontal="center" vertical="center" wrapText="1"/>
    </xf>
    <xf numFmtId="0" fontId="30" fillId="3" borderId="22" xfId="0" applyFont="1" applyFill="1" applyBorder="1" applyAlignment="1">
      <alignment horizontal="center" vertical="center" wrapText="1"/>
    </xf>
    <xf numFmtId="0" fontId="30" fillId="3" borderId="23" xfId="0" applyFont="1" applyFill="1" applyBorder="1" applyAlignment="1">
      <alignment horizontal="center" vertical="center" wrapText="1"/>
    </xf>
    <xf numFmtId="0" fontId="0" fillId="0" borderId="0" xfId="0" applyAlignment="1">
      <alignment horizontal="center"/>
    </xf>
    <xf numFmtId="0" fontId="12" fillId="17" borderId="21" xfId="0" applyFont="1" applyFill="1" applyBorder="1" applyAlignment="1">
      <alignment horizontal="center" vertical="center"/>
    </xf>
    <xf numFmtId="0" fontId="12" fillId="17" borderId="22" xfId="0" applyFont="1" applyFill="1" applyBorder="1" applyAlignment="1">
      <alignment horizontal="center" vertical="center"/>
    </xf>
    <xf numFmtId="0" fontId="12" fillId="17" borderId="23" xfId="0" applyFont="1" applyFill="1" applyBorder="1" applyAlignment="1">
      <alignment horizontal="center" vertical="center"/>
    </xf>
    <xf numFmtId="0" fontId="13" fillId="6" borderId="10" xfId="0" applyFont="1" applyFill="1" applyBorder="1" applyAlignment="1">
      <alignment horizontal="center"/>
    </xf>
    <xf numFmtId="0" fontId="13" fillId="6" borderId="11" xfId="0" applyFont="1" applyFill="1" applyBorder="1" applyAlignment="1">
      <alignment horizontal="center"/>
    </xf>
    <xf numFmtId="0" fontId="13" fillId="6" borderId="12" xfId="0" applyFont="1" applyFill="1" applyBorder="1" applyAlignment="1">
      <alignment horizontal="center"/>
    </xf>
    <xf numFmtId="0" fontId="13" fillId="3" borderId="13" xfId="0" applyFont="1" applyFill="1" applyBorder="1" applyAlignment="1">
      <alignment horizontal="center"/>
    </xf>
    <xf numFmtId="0" fontId="13" fillId="3" borderId="14" xfId="0" applyFont="1" applyFill="1" applyBorder="1" applyAlignment="1">
      <alignment horizontal="center"/>
    </xf>
    <xf numFmtId="0" fontId="13" fillId="3" borderId="15" xfId="0" applyFont="1" applyFill="1" applyBorder="1" applyAlignment="1">
      <alignment horizontal="center"/>
    </xf>
    <xf numFmtId="10" fontId="28" fillId="25" borderId="10" xfId="0" applyNumberFormat="1" applyFont="1" applyFill="1" applyBorder="1" applyAlignment="1">
      <alignment horizontal="center" vertical="center"/>
    </xf>
    <xf numFmtId="0" fontId="28" fillId="25" borderId="11" xfId="0" applyFont="1" applyFill="1" applyBorder="1" applyAlignment="1">
      <alignment horizontal="center" vertical="center"/>
    </xf>
    <xf numFmtId="0" fontId="28" fillId="25" borderId="12" xfId="0" applyFont="1" applyFill="1" applyBorder="1" applyAlignment="1">
      <alignment horizontal="center" vertical="center"/>
    </xf>
    <xf numFmtId="0" fontId="28" fillId="25" borderId="10" xfId="0" applyFont="1" applyFill="1" applyBorder="1" applyAlignment="1">
      <alignment horizontal="center" vertical="center"/>
    </xf>
    <xf numFmtId="0" fontId="19" fillId="3" borderId="13" xfId="0" applyFont="1" applyFill="1" applyBorder="1" applyAlignment="1">
      <alignment horizontal="center" vertical="center"/>
    </xf>
    <xf numFmtId="0" fontId="19" fillId="3" borderId="14" xfId="0" applyFont="1" applyFill="1" applyBorder="1" applyAlignment="1">
      <alignment horizontal="center" vertical="center"/>
    </xf>
    <xf numFmtId="0" fontId="19" fillId="3" borderId="15" xfId="0" applyFont="1" applyFill="1" applyBorder="1" applyAlignment="1">
      <alignment horizontal="center" vertical="center"/>
    </xf>
    <xf numFmtId="0" fontId="27" fillId="28" borderId="17" xfId="0" applyFont="1" applyFill="1" applyBorder="1" applyAlignment="1">
      <alignment horizontal="center" vertical="center" wrapText="1"/>
    </xf>
    <xf numFmtId="0" fontId="7" fillId="3" borderId="21" xfId="0" applyFont="1" applyFill="1" applyBorder="1" applyAlignment="1">
      <alignment horizontal="center" vertical="center"/>
    </xf>
    <xf numFmtId="0" fontId="7" fillId="3" borderId="23" xfId="0" applyFont="1" applyFill="1" applyBorder="1" applyAlignment="1">
      <alignment horizontal="center" vertical="center"/>
    </xf>
    <xf numFmtId="0" fontId="27" fillId="27" borderId="24" xfId="0" applyFont="1" applyFill="1" applyBorder="1" applyAlignment="1">
      <alignment horizontal="center" vertical="center" wrapText="1"/>
    </xf>
    <xf numFmtId="0" fontId="27" fillId="27" borderId="25" xfId="0" applyFont="1" applyFill="1" applyBorder="1" applyAlignment="1">
      <alignment horizontal="center" vertical="center" wrapText="1"/>
    </xf>
    <xf numFmtId="0" fontId="7" fillId="3" borderId="24" xfId="0" applyFont="1" applyFill="1" applyBorder="1" applyAlignment="1">
      <alignment horizontal="center" vertical="center"/>
    </xf>
    <xf numFmtId="0" fontId="7" fillId="3" borderId="25" xfId="0" applyFont="1" applyFill="1" applyBorder="1" applyAlignment="1">
      <alignment horizontal="center" vertical="center"/>
    </xf>
    <xf numFmtId="0" fontId="13" fillId="6" borderId="29" xfId="0" applyFont="1" applyFill="1" applyBorder="1" applyAlignment="1">
      <alignment horizontal="center" vertical="center" wrapText="1"/>
    </xf>
    <xf numFmtId="0" fontId="4" fillId="7" borderId="31" xfId="0" applyFont="1" applyFill="1" applyBorder="1" applyAlignment="1">
      <alignment horizontal="center" vertical="center"/>
    </xf>
    <xf numFmtId="0" fontId="14" fillId="4" borderId="1" xfId="0" applyFont="1" applyFill="1" applyBorder="1" applyAlignment="1">
      <alignment horizontal="center" vertical="center" wrapText="1"/>
    </xf>
    <xf numFmtId="0" fontId="10" fillId="0" borderId="29" xfId="0" applyFont="1" applyBorder="1" applyAlignment="1">
      <alignment horizontal="center" vertical="center" shrinkToFit="1"/>
    </xf>
    <xf numFmtId="0" fontId="33" fillId="0" borderId="16" xfId="1" applyFont="1" applyBorder="1" applyAlignment="1" applyProtection="1">
      <alignment horizontal="left" vertical="center" wrapText="1"/>
      <protection locked="0"/>
    </xf>
  </cellXfs>
  <cellStyles count="2">
    <cellStyle name="Hipervínculo" xfId="1" builtinId="8"/>
    <cellStyle name="Normal" xfId="0" builtinId="0"/>
  </cellStyles>
  <dxfs count="76">
    <dxf>
      <fill>
        <patternFill>
          <bgColor rgb="FF00B0F0"/>
        </patternFill>
      </fill>
    </dxf>
    <dxf>
      <fill>
        <patternFill>
          <bgColor rgb="FF92D050"/>
        </patternFill>
      </fill>
    </dxf>
    <dxf>
      <fill>
        <patternFill>
          <fgColor rgb="FFFFC000"/>
          <bgColor rgb="FFFFC000"/>
        </patternFill>
      </fill>
    </dxf>
    <dxf>
      <fill>
        <patternFill>
          <fgColor rgb="FFFF0000"/>
          <bgColor rgb="FFFF0000"/>
        </patternFill>
      </fill>
    </dxf>
    <dxf>
      <fill>
        <patternFill>
          <fgColor rgb="FFFFFF00"/>
          <bgColor rgb="FFFFFF00"/>
        </patternFill>
      </fill>
    </dxf>
    <dxf>
      <fill>
        <patternFill>
          <bgColor rgb="FFFF0000"/>
        </patternFill>
      </fill>
    </dxf>
    <dxf>
      <fill>
        <patternFill>
          <bgColor rgb="FFFF9933"/>
        </patternFill>
      </fill>
    </dxf>
    <dxf>
      <fill>
        <patternFill>
          <fgColor rgb="FFFFFF00"/>
          <bgColor rgb="FFFFFF00"/>
        </patternFill>
      </fill>
    </dxf>
    <dxf>
      <fill>
        <patternFill>
          <bgColor rgb="FFFF0000"/>
        </patternFill>
      </fill>
    </dxf>
    <dxf>
      <fill>
        <patternFill>
          <bgColor rgb="FFFF9933"/>
        </patternFill>
      </fill>
    </dxf>
    <dxf>
      <fill>
        <patternFill>
          <fgColor rgb="FFFFFF00"/>
          <bgColor rgb="FFFFFF00"/>
        </patternFill>
      </fill>
    </dxf>
    <dxf>
      <fill>
        <patternFill>
          <bgColor rgb="FFFF0000"/>
        </patternFill>
      </fill>
    </dxf>
    <dxf>
      <fill>
        <patternFill>
          <bgColor rgb="FFFF9933"/>
        </patternFill>
      </fill>
    </dxf>
    <dxf>
      <fill>
        <patternFill>
          <fgColor rgb="FFFFFF00"/>
          <bgColor rgb="FFFFFF00"/>
        </patternFill>
      </fill>
    </dxf>
    <dxf>
      <fill>
        <patternFill>
          <bgColor rgb="FFFF0000"/>
        </patternFill>
      </fill>
    </dxf>
    <dxf>
      <fill>
        <patternFill>
          <bgColor rgb="FFFF9933"/>
        </patternFill>
      </fill>
    </dxf>
    <dxf>
      <fill>
        <patternFill>
          <fgColor rgb="FFFFFF00"/>
          <bgColor rgb="FFFFFF00"/>
        </patternFill>
      </fill>
    </dxf>
    <dxf>
      <fill>
        <patternFill>
          <bgColor rgb="FFFF0000"/>
        </patternFill>
      </fill>
    </dxf>
    <dxf>
      <fill>
        <patternFill>
          <bgColor rgb="FFFF9933"/>
        </patternFill>
      </fill>
    </dxf>
    <dxf>
      <fill>
        <patternFill>
          <fgColor rgb="FFFFFF00"/>
          <bgColor rgb="FFFFFF00"/>
        </patternFill>
      </fill>
    </dxf>
    <dxf>
      <fill>
        <patternFill>
          <bgColor rgb="FFFF0000"/>
        </patternFill>
      </fill>
    </dxf>
    <dxf>
      <fill>
        <patternFill>
          <bgColor rgb="FFFF9933"/>
        </patternFill>
      </fill>
    </dxf>
    <dxf>
      <fill>
        <patternFill>
          <fgColor rgb="FFFFFF00"/>
          <bgColor rgb="FFFFFF00"/>
        </patternFill>
      </fill>
    </dxf>
    <dxf>
      <fill>
        <patternFill>
          <bgColor rgb="FFFF0000"/>
        </patternFill>
      </fill>
    </dxf>
    <dxf>
      <fill>
        <patternFill>
          <bgColor rgb="FFFF9933"/>
        </patternFill>
      </fill>
    </dxf>
    <dxf>
      <fill>
        <patternFill>
          <fgColor rgb="FFFFFF00"/>
          <bgColor rgb="FFFFFF00"/>
        </patternFill>
      </fill>
    </dxf>
    <dxf>
      <fill>
        <patternFill>
          <bgColor rgb="FFFF0000"/>
        </patternFill>
      </fill>
    </dxf>
    <dxf>
      <fill>
        <patternFill>
          <bgColor rgb="FFFF9933"/>
        </patternFill>
      </fill>
    </dxf>
    <dxf>
      <fill>
        <patternFill>
          <fgColor rgb="FFFFFF00"/>
          <bgColor rgb="FFFFFF00"/>
        </patternFill>
      </fill>
    </dxf>
    <dxf>
      <fill>
        <patternFill>
          <bgColor rgb="FFFF0000"/>
        </patternFill>
      </fill>
    </dxf>
    <dxf>
      <fill>
        <patternFill>
          <bgColor rgb="FFFF9933"/>
        </patternFill>
      </fill>
    </dxf>
    <dxf>
      <fill>
        <patternFill>
          <fgColor rgb="FFFFFF00"/>
          <bgColor rgb="FFFFFF00"/>
        </patternFill>
      </fill>
    </dxf>
    <dxf>
      <fill>
        <patternFill>
          <bgColor rgb="FFFF0000"/>
        </patternFill>
      </fill>
    </dxf>
    <dxf>
      <fill>
        <patternFill>
          <bgColor rgb="FFFF9933"/>
        </patternFill>
      </fill>
    </dxf>
    <dxf>
      <fill>
        <patternFill>
          <fgColor rgb="FFFFFF00"/>
          <bgColor rgb="FFFFFF00"/>
        </patternFill>
      </fill>
    </dxf>
    <dxf>
      <fill>
        <patternFill>
          <bgColor rgb="FFFF0000"/>
        </patternFill>
      </fill>
    </dxf>
    <dxf>
      <fill>
        <patternFill>
          <bgColor rgb="FFFF9933"/>
        </patternFill>
      </fill>
    </dxf>
    <dxf>
      <fill>
        <patternFill>
          <fgColor rgb="FFFFFF00"/>
          <bgColor rgb="FFFFFF00"/>
        </patternFill>
      </fill>
    </dxf>
    <dxf>
      <fill>
        <patternFill>
          <bgColor rgb="FFFF0000"/>
        </patternFill>
      </fill>
    </dxf>
    <dxf>
      <fill>
        <patternFill>
          <bgColor rgb="FFFF9933"/>
        </patternFill>
      </fill>
    </dxf>
    <dxf>
      <fill>
        <patternFill>
          <fgColor rgb="FFFFFF00"/>
          <bgColor rgb="FFFFFF00"/>
        </patternFill>
      </fill>
    </dxf>
    <dxf>
      <fill>
        <patternFill>
          <bgColor rgb="FFFF0000"/>
        </patternFill>
      </fill>
    </dxf>
    <dxf>
      <fill>
        <patternFill>
          <bgColor rgb="FFFF9933"/>
        </patternFill>
      </fill>
    </dxf>
    <dxf>
      <fill>
        <patternFill>
          <fgColor rgb="FFFFFF00"/>
          <bgColor rgb="FFFFFF00"/>
        </patternFill>
      </fill>
    </dxf>
    <dxf>
      <fill>
        <patternFill>
          <bgColor rgb="FFFF0000"/>
        </patternFill>
      </fill>
    </dxf>
    <dxf>
      <fill>
        <patternFill>
          <bgColor rgb="FFFF9933"/>
        </patternFill>
      </fill>
    </dxf>
    <dxf>
      <fill>
        <patternFill>
          <fgColor rgb="FFFFFF00"/>
          <bgColor rgb="FFFFFF00"/>
        </patternFill>
      </fill>
    </dxf>
    <dxf>
      <fill>
        <patternFill>
          <bgColor rgb="FFFF0000"/>
        </patternFill>
      </fill>
    </dxf>
    <dxf>
      <fill>
        <patternFill>
          <bgColor rgb="FFFF9933"/>
        </patternFill>
      </fill>
    </dxf>
    <dxf>
      <fill>
        <patternFill>
          <fgColor rgb="FFFFFF00"/>
          <bgColor rgb="FFFFFF00"/>
        </patternFill>
      </fill>
    </dxf>
    <dxf>
      <fill>
        <patternFill>
          <bgColor rgb="FFFF0000"/>
        </patternFill>
      </fill>
    </dxf>
    <dxf>
      <fill>
        <patternFill>
          <bgColor rgb="FFFF9933"/>
        </patternFill>
      </fill>
    </dxf>
    <dxf>
      <fill>
        <patternFill>
          <fgColor rgb="FFFFFF00"/>
          <bgColor rgb="FFFFFF00"/>
        </patternFill>
      </fill>
    </dxf>
    <dxf>
      <fill>
        <patternFill>
          <bgColor rgb="FFFF0000"/>
        </patternFill>
      </fill>
    </dxf>
    <dxf>
      <fill>
        <patternFill>
          <bgColor rgb="FFFF9933"/>
        </patternFill>
      </fill>
    </dxf>
    <dxf>
      <fill>
        <patternFill>
          <fgColor rgb="FFFFFF00"/>
          <bgColor rgb="FFFFFF00"/>
        </patternFill>
      </fill>
    </dxf>
    <dxf>
      <fill>
        <patternFill>
          <bgColor rgb="FFFF0000"/>
        </patternFill>
      </fill>
    </dxf>
    <dxf>
      <fill>
        <patternFill>
          <bgColor rgb="FFFF9933"/>
        </patternFill>
      </fill>
    </dxf>
    <dxf>
      <fill>
        <patternFill>
          <fgColor rgb="FFFFFF00"/>
          <bgColor rgb="FFFFFF00"/>
        </patternFill>
      </fill>
    </dxf>
    <dxf>
      <fill>
        <patternFill>
          <bgColor rgb="FFFF0000"/>
        </patternFill>
      </fill>
    </dxf>
    <dxf>
      <fill>
        <patternFill>
          <bgColor rgb="FFFF9933"/>
        </patternFill>
      </fill>
    </dxf>
    <dxf>
      <fill>
        <patternFill>
          <fgColor rgb="FFFFFF00"/>
          <bgColor rgb="FFFFFF00"/>
        </patternFill>
      </fill>
    </dxf>
    <dxf>
      <fill>
        <patternFill>
          <bgColor rgb="FFFF0000"/>
        </patternFill>
      </fill>
    </dxf>
    <dxf>
      <fill>
        <patternFill>
          <bgColor rgb="FFFF9933"/>
        </patternFill>
      </fill>
    </dxf>
    <dxf>
      <fill>
        <patternFill>
          <fgColor rgb="FFFFFF00"/>
          <bgColor rgb="FFFFFF00"/>
        </patternFill>
      </fill>
    </dxf>
    <dxf>
      <fill>
        <patternFill>
          <bgColor rgb="FFFF0000"/>
        </patternFill>
      </fill>
    </dxf>
    <dxf>
      <fill>
        <patternFill>
          <bgColor rgb="FFFF9933"/>
        </patternFill>
      </fill>
    </dxf>
    <dxf>
      <fill>
        <patternFill>
          <fgColor rgb="FFFFFF00"/>
          <bgColor rgb="FFFFFF00"/>
        </patternFill>
      </fill>
    </dxf>
    <dxf>
      <fill>
        <patternFill>
          <bgColor rgb="FFFF0000"/>
        </patternFill>
      </fill>
    </dxf>
    <dxf>
      <fill>
        <patternFill>
          <bgColor rgb="FFFF9933"/>
        </patternFill>
      </fill>
    </dxf>
    <dxf>
      <fill>
        <patternFill>
          <fgColor rgb="FFFFFF00"/>
          <bgColor rgb="FFFFFF00"/>
        </patternFill>
      </fill>
    </dxf>
    <dxf>
      <fill>
        <patternFill>
          <bgColor rgb="FFFF0000"/>
        </patternFill>
      </fill>
    </dxf>
    <dxf>
      <fill>
        <patternFill>
          <bgColor rgb="FFFF9933"/>
        </patternFill>
      </fill>
    </dxf>
    <dxf>
      <fill>
        <patternFill>
          <fgColor rgb="FFFFFF00"/>
          <bgColor rgb="FFFFFF00"/>
        </patternFill>
      </fill>
    </dxf>
    <dxf>
      <fill>
        <patternFill>
          <bgColor rgb="FFFF0000"/>
        </patternFill>
      </fill>
    </dxf>
    <dxf>
      <fill>
        <patternFill>
          <bgColor rgb="FFFF9933"/>
        </patternFill>
      </fill>
    </dxf>
  </dxfs>
  <tableStyles count="0" defaultTableStyle="TableStyleMedium2" defaultPivotStyle="PivotStyleLight16"/>
  <colors>
    <mruColors>
      <color rgb="FF009999"/>
      <color rgb="FF0066CC"/>
      <color rgb="FFFF6699"/>
      <color rgb="FF3399FF"/>
      <color rgb="FF339966"/>
      <color rgb="FF008000"/>
      <color rgb="FF003399"/>
      <color rgb="FF00CC99"/>
      <color rgb="FFFF9933"/>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600" b="1">
                <a:latin typeface="Arial" panose="020B0604020202020204" pitchFamily="34" charset="0"/>
                <a:cs typeface="Arial" panose="020B0604020202020204" pitchFamily="34" charset="0"/>
              </a:rPr>
              <a:t>Evaluación de Transparencia</a:t>
            </a:r>
          </a:p>
        </c:rich>
      </c:tx>
      <c:layout>
        <c:manualLayout>
          <c:xMode val="edge"/>
          <c:yMode val="edge"/>
          <c:x val="0.29351817711253492"/>
          <c:y val="3.274215083561234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7.7478643888583637E-2"/>
          <c:y val="0.3008906266068504"/>
          <c:w val="0.8338086671100331"/>
          <c:h val="0.61321178728888404"/>
        </c:manualLayout>
      </c:layout>
      <c:pie3DChart>
        <c:varyColors val="1"/>
        <c:ser>
          <c:idx val="0"/>
          <c:order val="0"/>
          <c:spPr>
            <a:solidFill>
              <a:srgbClr val="FFC000"/>
            </a:solidFill>
          </c:spPr>
          <c:dPt>
            <c:idx val="0"/>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3-D058-4EA8-9301-3DCC5B4A1C3F}"/>
              </c:ext>
            </c:extLst>
          </c:dPt>
          <c:dPt>
            <c:idx val="1"/>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2-D058-4EA8-9301-3DCC5B4A1C3F}"/>
              </c:ext>
            </c:extLst>
          </c:dPt>
          <c:dLbls>
            <c:dLbl>
              <c:idx val="0"/>
              <c:layout>
                <c:manualLayout>
                  <c:x val="-1.561340613741537E-3"/>
                  <c:y val="-4.3061084593056451E-2"/>
                </c:manualLayout>
              </c:layout>
              <c:spPr>
                <a:noFill/>
                <a:ln>
                  <a:noFill/>
                </a:ln>
                <a:effectLst/>
              </c:spPr>
              <c:txPr>
                <a:bodyPr rot="0" spcFirstLastPara="1" vertOverflow="ellipsis" vert="horz" wrap="square" lIns="38100" tIns="19050" rIns="38100" bIns="19050" anchor="ctr" anchorCtr="1">
                  <a:noAutofit/>
                </a:bodyPr>
                <a:lstStyle/>
                <a:p>
                  <a:pPr>
                    <a:defRPr sz="26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0"/>
              <c:showCatName val="0"/>
              <c:showSerName val="0"/>
              <c:showPercent val="1"/>
              <c:showBubbleSize val="0"/>
              <c:extLst>
                <c:ext xmlns:c15="http://schemas.microsoft.com/office/drawing/2012/chart" uri="{CE6537A1-D6FC-4f65-9D91-7224C49458BB}">
                  <c15:layout>
                    <c:manualLayout>
                      <c:w val="0.36875000000000002"/>
                      <c:h val="0.25462962962962965"/>
                    </c:manualLayout>
                  </c15:layout>
                </c:ext>
                <c:ext xmlns:c16="http://schemas.microsoft.com/office/drawing/2014/chart" uri="{C3380CC4-5D6E-409C-BE32-E72D297353CC}">
                  <c16:uniqueId val="{00000003-D058-4EA8-9301-3DCC5B4A1C3F}"/>
                </c:ext>
              </c:extLst>
            </c:dLbl>
            <c:dLbl>
              <c:idx val="1"/>
              <c:layout>
                <c:manualLayout>
                  <c:x val="2.2352358920959641E-2"/>
                  <c:y val="-3.7344671723414477E-2"/>
                </c:manualLayout>
              </c:layout>
              <c:spPr>
                <a:noFill/>
                <a:ln>
                  <a:noFill/>
                </a:ln>
                <a:effectLst/>
              </c:spPr>
              <c:txPr>
                <a:bodyPr rot="0" spcFirstLastPara="1" vertOverflow="ellipsis" vert="horz" wrap="square" lIns="38100" tIns="19050" rIns="38100" bIns="19050" anchor="ctr" anchorCtr="1">
                  <a:noAutofit/>
                </a:bodyPr>
                <a:lstStyle/>
                <a:p>
                  <a:pPr>
                    <a:defRPr sz="26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0"/>
              <c:showCatName val="0"/>
              <c:showSerName val="0"/>
              <c:showPercent val="1"/>
              <c:showBubbleSize val="0"/>
              <c:extLst>
                <c:ext xmlns:c15="http://schemas.microsoft.com/office/drawing/2012/chart" uri="{CE6537A1-D6FC-4f65-9D91-7224C49458BB}">
                  <c15:layout>
                    <c:manualLayout>
                      <c:w val="0.42013883923418016"/>
                      <c:h val="0.28704324627969818"/>
                    </c:manualLayout>
                  </c15:layout>
                </c:ext>
                <c:ext xmlns:c16="http://schemas.microsoft.com/office/drawing/2014/chart" uri="{C3380CC4-5D6E-409C-BE32-E72D297353CC}">
                  <c16:uniqueId val="{00000002-D058-4EA8-9301-3DCC5B4A1C3F}"/>
                </c:ext>
              </c:extLst>
            </c:dLbl>
            <c:spPr>
              <a:noFill/>
              <a:ln>
                <a:noFill/>
              </a:ln>
              <a:effectLst/>
            </c:spPr>
            <c:txPr>
              <a:bodyPr rot="0" spcFirstLastPara="1" vertOverflow="ellipsis" vert="horz" wrap="square" lIns="38100" tIns="19050" rIns="38100" bIns="19050" anchor="ctr" anchorCtr="1">
                <a:spAutoFit/>
              </a:bodyPr>
              <a:lstStyle/>
              <a:p>
                <a:pPr>
                  <a:defRPr sz="26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'RESULTADOS EVALUACIÓN'!$J$14:$J$15</c:f>
              <c:strCache>
                <c:ptCount val="2"/>
                <c:pt idx="0">
                  <c:v>Cumplimiento</c:v>
                </c:pt>
                <c:pt idx="1">
                  <c:v>Incumplimiento</c:v>
                </c:pt>
              </c:strCache>
            </c:strRef>
          </c:cat>
          <c:val>
            <c:numRef>
              <c:f>'RESULTADOS EVALUACIÓN'!$K$14:$K$15</c:f>
              <c:numCache>
                <c:formatCode>0.00%</c:formatCode>
                <c:ptCount val="2"/>
                <c:pt idx="0">
                  <c:v>0.44349544000000007</c:v>
                </c:pt>
                <c:pt idx="1">
                  <c:v>0.55650455999999993</c:v>
                </c:pt>
              </c:numCache>
            </c:numRef>
          </c:val>
          <c:extLst>
            <c:ext xmlns:c16="http://schemas.microsoft.com/office/drawing/2014/chart" uri="{C3380CC4-5D6E-409C-BE32-E72D297353CC}">
              <c16:uniqueId val="{00000000-D058-4EA8-9301-3DCC5B4A1C3F}"/>
            </c:ext>
          </c:extLst>
        </c:ser>
        <c:dLbls>
          <c:showLegendKey val="0"/>
          <c:showVal val="0"/>
          <c:showCatName val="0"/>
          <c:showSerName val="0"/>
          <c:showPercent val="1"/>
          <c:showBubbleSize val="0"/>
          <c:showLeaderLines val="1"/>
        </c:dLbls>
      </c:pie3DChart>
      <c:spPr>
        <a:noFill/>
        <a:ln>
          <a:noFill/>
        </a:ln>
        <a:effectLst/>
      </c:spPr>
    </c:plotArea>
    <c:legend>
      <c:legendPos val="t"/>
      <c:layout>
        <c:manualLayout>
          <c:xMode val="edge"/>
          <c:yMode val="edge"/>
          <c:x val="0.23118942442915349"/>
          <c:y val="0.1353427331123396"/>
          <c:w val="0.62813802407280628"/>
          <c:h val="0.13130170201471603"/>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'RESULTADOS EVALUACIÓN'!$J$29</c:f>
              <c:strCache>
                <c:ptCount val="1"/>
                <c:pt idx="0">
                  <c:v>MECANISMOS DE CONTACTO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'RESULTADOS EVALUACIÓN'!$K$29</c:f>
              <c:numCache>
                <c:formatCode>0.00%</c:formatCode>
                <c:ptCount val="1"/>
                <c:pt idx="0">
                  <c:v>0.96250000000000036</c:v>
                </c:pt>
              </c:numCache>
            </c:numRef>
          </c:val>
          <c:extLst>
            <c:ext xmlns:c16="http://schemas.microsoft.com/office/drawing/2014/chart" uri="{C3380CC4-5D6E-409C-BE32-E72D297353CC}">
              <c16:uniqueId val="{00000000-6B64-402D-A841-3044725E6EFD}"/>
            </c:ext>
          </c:extLst>
        </c:ser>
        <c:ser>
          <c:idx val="1"/>
          <c:order val="1"/>
          <c:tx>
            <c:strRef>
              <c:f>'RESULTADOS EVALUACIÓN'!$J$30</c:f>
              <c:strCache>
                <c:ptCount val="1"/>
                <c:pt idx="0">
                  <c:v>INFORMACIÓN DE INTERÉS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'RESULTADOS EVALUACIÓN'!$K$30</c:f>
              <c:numCache>
                <c:formatCode>0.00%</c:formatCode>
                <c:ptCount val="1"/>
                <c:pt idx="0">
                  <c:v>0</c:v>
                </c:pt>
              </c:numCache>
            </c:numRef>
          </c:val>
          <c:extLst>
            <c:ext xmlns:c16="http://schemas.microsoft.com/office/drawing/2014/chart" uri="{C3380CC4-5D6E-409C-BE32-E72D297353CC}">
              <c16:uniqueId val="{00000001-6B64-402D-A841-3044725E6EFD}"/>
            </c:ext>
          </c:extLst>
        </c:ser>
        <c:ser>
          <c:idx val="2"/>
          <c:order val="2"/>
          <c:tx>
            <c:strRef>
              <c:f>'RESULTADOS EVALUACIÓN'!$J$31</c:f>
              <c:strCache>
                <c:ptCount val="1"/>
                <c:pt idx="0">
                  <c:v>ESTRUCTURA ORGÁNICA Y TALENTO HUMANO</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'RESULTADOS EVALUACIÓN'!$K$31</c:f>
              <c:numCache>
                <c:formatCode>0.00%</c:formatCode>
                <c:ptCount val="1"/>
                <c:pt idx="0">
                  <c:v>0.49999000000000016</c:v>
                </c:pt>
              </c:numCache>
            </c:numRef>
          </c:val>
          <c:extLst>
            <c:ext xmlns:c16="http://schemas.microsoft.com/office/drawing/2014/chart" uri="{C3380CC4-5D6E-409C-BE32-E72D297353CC}">
              <c16:uniqueId val="{00000002-6B64-402D-A841-3044725E6EFD}"/>
            </c:ext>
          </c:extLst>
        </c:ser>
        <c:ser>
          <c:idx val="3"/>
          <c:order val="3"/>
          <c:tx>
            <c:strRef>
              <c:f>'RESULTADOS EVALUACIÓN'!$J$32</c:f>
              <c:strCache>
                <c:ptCount val="1"/>
                <c:pt idx="0">
                  <c:v>NORMATIVIDAD</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'RESULTADOS EVALUACIÓN'!$K$32</c:f>
              <c:numCache>
                <c:formatCode>0.00%</c:formatCode>
                <c:ptCount val="1"/>
                <c:pt idx="0">
                  <c:v>0.99997499999999995</c:v>
                </c:pt>
              </c:numCache>
            </c:numRef>
          </c:val>
          <c:extLst>
            <c:ext xmlns:c16="http://schemas.microsoft.com/office/drawing/2014/chart" uri="{C3380CC4-5D6E-409C-BE32-E72D297353CC}">
              <c16:uniqueId val="{00000003-6B64-402D-A841-3044725E6EFD}"/>
            </c:ext>
          </c:extLst>
        </c:ser>
        <c:ser>
          <c:idx val="4"/>
          <c:order val="4"/>
          <c:tx>
            <c:strRef>
              <c:f>'RESULTADOS EVALUACIÓN'!$J$33</c:f>
              <c:strCache>
                <c:ptCount val="1"/>
                <c:pt idx="0">
                  <c:v>PRESUPUESTO</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'RESULTADOS EVALUACIÓN'!$K$33</c:f>
              <c:numCache>
                <c:formatCode>0.00%</c:formatCode>
                <c:ptCount val="1"/>
                <c:pt idx="0">
                  <c:v>0</c:v>
                </c:pt>
              </c:numCache>
            </c:numRef>
          </c:val>
          <c:extLst>
            <c:ext xmlns:c16="http://schemas.microsoft.com/office/drawing/2014/chart" uri="{C3380CC4-5D6E-409C-BE32-E72D297353CC}">
              <c16:uniqueId val="{00000004-6B64-402D-A841-3044725E6EFD}"/>
            </c:ext>
          </c:extLst>
        </c:ser>
        <c:ser>
          <c:idx val="5"/>
          <c:order val="5"/>
          <c:tx>
            <c:strRef>
              <c:f>'RESULTADOS EVALUACIÓN'!$J$34</c:f>
              <c:strCache>
                <c:ptCount val="1"/>
                <c:pt idx="0">
                  <c:v>PLANEACIÓN</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'RESULTADOS EVALUACIÓN'!$K$34</c:f>
              <c:numCache>
                <c:formatCode>0.00%</c:formatCode>
                <c:ptCount val="1"/>
                <c:pt idx="0">
                  <c:v>0.49999749999999998</c:v>
                </c:pt>
              </c:numCache>
            </c:numRef>
          </c:val>
          <c:extLst>
            <c:ext xmlns:c16="http://schemas.microsoft.com/office/drawing/2014/chart" uri="{C3380CC4-5D6E-409C-BE32-E72D297353CC}">
              <c16:uniqueId val="{00000005-6B64-402D-A841-3044725E6EFD}"/>
            </c:ext>
          </c:extLst>
        </c:ser>
        <c:ser>
          <c:idx val="6"/>
          <c:order val="6"/>
          <c:tx>
            <c:strRef>
              <c:f>'RESULTADOS EVALUACIÓN'!$J$35</c:f>
              <c:strCache>
                <c:ptCount val="1"/>
                <c:pt idx="0">
                  <c:v>CONTROL</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'RESULTADOS EVALUACIÓN'!$K$35</c:f>
              <c:numCache>
                <c:formatCode>0.00%</c:formatCode>
                <c:ptCount val="1"/>
                <c:pt idx="0">
                  <c:v>0.99997500000000017</c:v>
                </c:pt>
              </c:numCache>
            </c:numRef>
          </c:val>
          <c:extLst>
            <c:ext xmlns:c16="http://schemas.microsoft.com/office/drawing/2014/chart" uri="{C3380CC4-5D6E-409C-BE32-E72D297353CC}">
              <c16:uniqueId val="{00000006-6B64-402D-A841-3044725E6EFD}"/>
            </c:ext>
          </c:extLst>
        </c:ser>
        <c:ser>
          <c:idx val="7"/>
          <c:order val="7"/>
          <c:tx>
            <c:strRef>
              <c:f>'RESULTADOS EVALUACIÓN'!$J$36</c:f>
              <c:strCache>
                <c:ptCount val="1"/>
                <c:pt idx="0">
                  <c:v>CONTRATACIÓN</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'RESULTADOS EVALUACIÓN'!$K$36</c:f>
              <c:numCache>
                <c:formatCode>0.00%</c:formatCode>
                <c:ptCount val="1"/>
                <c:pt idx="0">
                  <c:v>0</c:v>
                </c:pt>
              </c:numCache>
            </c:numRef>
          </c:val>
          <c:extLst>
            <c:ext xmlns:c16="http://schemas.microsoft.com/office/drawing/2014/chart" uri="{C3380CC4-5D6E-409C-BE32-E72D297353CC}">
              <c16:uniqueId val="{00000007-6B64-402D-A841-3044725E6EFD}"/>
            </c:ext>
          </c:extLst>
        </c:ser>
        <c:ser>
          <c:idx val="8"/>
          <c:order val="8"/>
          <c:tx>
            <c:strRef>
              <c:f>'RESULTADOS EVALUACIÓN'!$J$37</c:f>
              <c:strCache>
                <c:ptCount val="1"/>
                <c:pt idx="0">
                  <c:v>TRÁMITES Y SERVICIOS</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'RESULTADOS EVALUACIÓN'!$K$37</c:f>
              <c:numCache>
                <c:formatCode>0.00%</c:formatCode>
                <c:ptCount val="1"/>
                <c:pt idx="0">
                  <c:v>0.5</c:v>
                </c:pt>
              </c:numCache>
            </c:numRef>
          </c:val>
          <c:extLst>
            <c:ext xmlns:c16="http://schemas.microsoft.com/office/drawing/2014/chart" uri="{C3380CC4-5D6E-409C-BE32-E72D297353CC}">
              <c16:uniqueId val="{00000008-6B64-402D-A841-3044725E6EFD}"/>
            </c:ext>
          </c:extLst>
        </c:ser>
        <c:ser>
          <c:idx val="9"/>
          <c:order val="9"/>
          <c:tx>
            <c:strRef>
              <c:f>'RESULTADOS EVALUACIÓN'!$J$38</c:f>
              <c:strCache>
                <c:ptCount val="1"/>
                <c:pt idx="0">
                  <c:v> INSTRUMENTOS DE GESTIÓN DE INFORMACIÓN PÚBLICA</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'RESULTADOS EVALUACIÓN'!$K$38</c:f>
              <c:numCache>
                <c:formatCode>0.00%</c:formatCode>
                <c:ptCount val="1"/>
                <c:pt idx="0">
                  <c:v>0.99999462500000003</c:v>
                </c:pt>
              </c:numCache>
            </c:numRef>
          </c:val>
          <c:extLst>
            <c:ext xmlns:c16="http://schemas.microsoft.com/office/drawing/2014/chart" uri="{C3380CC4-5D6E-409C-BE32-E72D297353CC}">
              <c16:uniqueId val="{00000009-6B64-402D-A841-3044725E6EFD}"/>
            </c:ext>
          </c:extLst>
        </c:ser>
        <c:ser>
          <c:idx val="10"/>
          <c:order val="10"/>
          <c:tx>
            <c:strRef>
              <c:f>'RESULTADOS EVALUACIÓN'!$J$39</c:f>
              <c:strCache>
                <c:ptCount val="1"/>
                <c:pt idx="0">
                  <c:v>TRANSPARENCIA PASIVA</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'RESULTADOS EVALUACIÓN'!$K$39</c:f>
              <c:numCache>
                <c:formatCode>0.00%</c:formatCode>
                <c:ptCount val="1"/>
                <c:pt idx="0">
                  <c:v>0</c:v>
                </c:pt>
              </c:numCache>
            </c:numRef>
          </c:val>
          <c:extLst>
            <c:ext xmlns:c16="http://schemas.microsoft.com/office/drawing/2014/chart" uri="{C3380CC4-5D6E-409C-BE32-E72D297353CC}">
              <c16:uniqueId val="{0000000A-6B64-402D-A841-3044725E6EFD}"/>
            </c:ext>
          </c:extLst>
        </c:ser>
        <c:ser>
          <c:idx val="11"/>
          <c:order val="11"/>
          <c:tx>
            <c:strRef>
              <c:f>'RESULTADOS EVALUACIÓN'!$J$40</c:f>
              <c:strCache>
                <c:ptCount val="1"/>
                <c:pt idx="0">
                  <c:v>GARANTÍAS CIUDADANAS</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'RESULTADOS EVALUACIÓN'!$K$40</c:f>
              <c:numCache>
                <c:formatCode>0.00%</c:formatCode>
                <c:ptCount val="1"/>
                <c:pt idx="0">
                  <c:v>0.5</c:v>
                </c:pt>
              </c:numCache>
            </c:numRef>
          </c:val>
          <c:extLst>
            <c:ext xmlns:c16="http://schemas.microsoft.com/office/drawing/2014/chart" uri="{C3380CC4-5D6E-409C-BE32-E72D297353CC}">
              <c16:uniqueId val="{0000000B-6B64-402D-A841-3044725E6EFD}"/>
            </c:ext>
          </c:extLst>
        </c:ser>
        <c:dLbls>
          <c:showLegendKey val="0"/>
          <c:showVal val="1"/>
          <c:showCatName val="0"/>
          <c:showSerName val="0"/>
          <c:showPercent val="0"/>
          <c:showBubbleSize val="0"/>
        </c:dLbls>
        <c:gapWidth val="75"/>
        <c:axId val="1990547295"/>
        <c:axId val="1990551871"/>
      </c:barChart>
      <c:catAx>
        <c:axId val="19905472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90551871"/>
        <c:crosses val="autoZero"/>
        <c:auto val="1"/>
        <c:lblAlgn val="ctr"/>
        <c:lblOffset val="100"/>
        <c:noMultiLvlLbl val="0"/>
      </c:catAx>
      <c:valAx>
        <c:axId val="1990551871"/>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9054729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375228</xdr:colOff>
      <xdr:row>13</xdr:row>
      <xdr:rowOff>1586</xdr:rowOff>
    </xdr:from>
    <xdr:to>
      <xdr:col>18</xdr:col>
      <xdr:colOff>274203</xdr:colOff>
      <xdr:row>26</xdr:row>
      <xdr:rowOff>115454</xdr:rowOff>
    </xdr:to>
    <xdr:graphicFrame macro="">
      <xdr:nvGraphicFramePr>
        <xdr:cNvPr id="3" name="Gráfico 2">
          <a:extLst>
            <a:ext uri="{FF2B5EF4-FFF2-40B4-BE49-F238E27FC236}">
              <a16:creationId xmlns:a16="http://schemas.microsoft.com/office/drawing/2014/main" id="{3DBAEB7B-0550-4AA4-81F1-525C2306805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358774</xdr:colOff>
      <xdr:row>28</xdr:row>
      <xdr:rowOff>133349</xdr:rowOff>
    </xdr:from>
    <xdr:to>
      <xdr:col>18</xdr:col>
      <xdr:colOff>523875</xdr:colOff>
      <xdr:row>46</xdr:row>
      <xdr:rowOff>190500</xdr:rowOff>
    </xdr:to>
    <xdr:graphicFrame macro="">
      <xdr:nvGraphicFramePr>
        <xdr:cNvPr id="13" name="Gráfico 12">
          <a:extLst>
            <a:ext uri="{FF2B5EF4-FFF2-40B4-BE49-F238E27FC236}">
              <a16:creationId xmlns:a16="http://schemas.microsoft.com/office/drawing/2014/main" id="{780136C6-107F-44F0-82C8-328FDAC3CB4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H265"/>
  <sheetViews>
    <sheetView tabSelected="1" view="pageBreakPreview" zoomScale="62" zoomScaleNormal="53" zoomScaleSheetLayoutView="62" workbookViewId="0">
      <selection activeCell="B6" sqref="B6:H6"/>
    </sheetView>
  </sheetViews>
  <sheetFormatPr baseColWidth="10" defaultColWidth="9.140625" defaultRowHeight="15" x14ac:dyDescent="0.25"/>
  <cols>
    <col min="1" max="2" width="48.85546875" style="1" customWidth="1"/>
    <col min="3" max="3" width="58" style="1" customWidth="1"/>
    <col min="4" max="4" width="35.85546875" style="6" customWidth="1"/>
    <col min="5" max="5" width="22.7109375" style="8" customWidth="1"/>
    <col min="6" max="6" width="13.140625" style="20" hidden="1" customWidth="1"/>
    <col min="7" max="7" width="16.7109375" style="8" hidden="1" customWidth="1"/>
    <col min="8" max="8" width="58.85546875" style="1" customWidth="1"/>
    <col min="9" max="9" width="35.42578125" customWidth="1"/>
  </cols>
  <sheetData>
    <row r="1" spans="1:8" x14ac:dyDescent="0.25">
      <c r="A1" s="3"/>
      <c r="B1" s="3"/>
      <c r="C1" s="3"/>
      <c r="D1" s="4"/>
      <c r="E1" s="7"/>
      <c r="F1" s="19"/>
      <c r="G1" s="7"/>
      <c r="H1" s="3"/>
    </row>
    <row r="2" spans="1:8" x14ac:dyDescent="0.25">
      <c r="A2" s="2"/>
      <c r="B2" s="3"/>
      <c r="C2" s="3"/>
      <c r="D2" s="5"/>
      <c r="E2" s="7"/>
      <c r="F2" s="19"/>
      <c r="G2" s="7"/>
      <c r="H2" s="3"/>
    </row>
    <row r="3" spans="1:8" ht="23.25" x14ac:dyDescent="0.25">
      <c r="A3" s="141" t="s">
        <v>575</v>
      </c>
      <c r="B3" s="141"/>
      <c r="C3" s="141"/>
      <c r="D3" s="141"/>
      <c r="E3" s="141"/>
      <c r="F3" s="141"/>
      <c r="G3" s="141"/>
      <c r="H3" s="141"/>
    </row>
    <row r="4" spans="1:8" ht="23.25" x14ac:dyDescent="0.25">
      <c r="A4" s="148" t="s">
        <v>370</v>
      </c>
      <c r="B4" s="148"/>
      <c r="C4" s="148"/>
      <c r="D4" s="148"/>
      <c r="E4" s="148"/>
      <c r="F4" s="148"/>
      <c r="G4" s="148"/>
      <c r="H4" s="148"/>
    </row>
    <row r="5" spans="1:8" ht="18.75" customHeight="1" x14ac:dyDescent="0.25">
      <c r="A5" s="132"/>
      <c r="B5" s="132"/>
      <c r="C5" s="132"/>
      <c r="D5" s="132"/>
      <c r="E5" s="132"/>
      <c r="F5" s="132"/>
      <c r="G5" s="132"/>
      <c r="H5" s="132"/>
    </row>
    <row r="6" spans="1:8" ht="18" x14ac:dyDescent="0.25">
      <c r="A6" s="38" t="s">
        <v>296</v>
      </c>
      <c r="B6" s="149"/>
      <c r="C6" s="149"/>
      <c r="D6" s="149"/>
      <c r="E6" s="149"/>
      <c r="F6" s="149"/>
      <c r="G6" s="149"/>
      <c r="H6" s="149"/>
    </row>
    <row r="7" spans="1:8" ht="18" x14ac:dyDescent="0.25">
      <c r="A7" s="38" t="s">
        <v>295</v>
      </c>
      <c r="B7" s="199"/>
      <c r="C7" s="149"/>
      <c r="D7" s="149"/>
      <c r="E7" s="149"/>
      <c r="F7" s="149"/>
      <c r="G7" s="149"/>
      <c r="H7" s="149"/>
    </row>
    <row r="8" spans="1:8" x14ac:dyDescent="0.25">
      <c r="A8" s="150"/>
      <c r="B8" s="150"/>
      <c r="C8" s="150"/>
      <c r="D8" s="150"/>
      <c r="E8" s="150"/>
      <c r="F8" s="150"/>
      <c r="G8" s="150"/>
      <c r="H8" s="150"/>
    </row>
    <row r="9" spans="1:8" ht="29.25" customHeight="1" x14ac:dyDescent="0.25">
      <c r="A9" s="133" t="s">
        <v>371</v>
      </c>
      <c r="B9" s="133"/>
      <c r="C9" s="133"/>
      <c r="D9" s="133"/>
      <c r="E9" s="140" t="s">
        <v>367</v>
      </c>
      <c r="F9" s="140"/>
      <c r="G9" s="140"/>
      <c r="H9" s="140"/>
    </row>
    <row r="10" spans="1:8" ht="31.5" customHeight="1" x14ac:dyDescent="0.25">
      <c r="A10" s="134" t="s">
        <v>383</v>
      </c>
      <c r="B10" s="134"/>
      <c r="C10" s="134" t="s">
        <v>366</v>
      </c>
      <c r="D10" s="135" t="s">
        <v>0</v>
      </c>
      <c r="E10" s="131" t="s">
        <v>344</v>
      </c>
      <c r="F10" s="139" t="s">
        <v>457</v>
      </c>
      <c r="G10" s="139" t="s">
        <v>458</v>
      </c>
      <c r="H10" s="139" t="s">
        <v>343</v>
      </c>
    </row>
    <row r="11" spans="1:8" ht="18" x14ac:dyDescent="0.25">
      <c r="A11" s="76" t="s">
        <v>384</v>
      </c>
      <c r="B11" s="76" t="s">
        <v>382</v>
      </c>
      <c r="C11" s="134"/>
      <c r="D11" s="135"/>
      <c r="E11" s="131"/>
      <c r="F11" s="139"/>
      <c r="G11" s="139"/>
      <c r="H11" s="139"/>
    </row>
    <row r="12" spans="1:8" ht="30" x14ac:dyDescent="0.25">
      <c r="A12" s="103" t="s">
        <v>143</v>
      </c>
      <c r="B12" s="77" t="s">
        <v>146</v>
      </c>
      <c r="C12" s="107" t="s">
        <v>144</v>
      </c>
      <c r="D12" s="48" t="s">
        <v>1</v>
      </c>
      <c r="E12" s="108" t="s">
        <v>350</v>
      </c>
      <c r="F12" s="109">
        <f>IF(E12="Cumple","1,6%")+IF(E12="No Cumple","0")+IF(E12="Cumple Parcialmente","0,8%")</f>
        <v>1.6E-2</v>
      </c>
      <c r="G12" s="110"/>
      <c r="H12" s="111"/>
    </row>
    <row r="13" spans="1:8" ht="30" x14ac:dyDescent="0.25">
      <c r="A13" s="137" t="s">
        <v>2</v>
      </c>
      <c r="B13" s="77" t="s">
        <v>147</v>
      </c>
      <c r="C13" s="107" t="s">
        <v>3</v>
      </c>
      <c r="D13" s="138" t="s">
        <v>4</v>
      </c>
      <c r="E13" s="112" t="s">
        <v>350</v>
      </c>
      <c r="F13" s="109">
        <f>IF(E13="Cumple","0,15%")+IF(E13="No Cumple","0")+IF(E13="Cumple Parcialmente","0,075%")</f>
        <v>1.5E-3</v>
      </c>
      <c r="G13" s="110"/>
      <c r="H13" s="111"/>
    </row>
    <row r="14" spans="1:8" ht="60" x14ac:dyDescent="0.25">
      <c r="A14" s="137"/>
      <c r="B14" s="77" t="s">
        <v>148</v>
      </c>
      <c r="C14" s="107" t="s">
        <v>5</v>
      </c>
      <c r="D14" s="138"/>
      <c r="E14" s="112" t="s">
        <v>351</v>
      </c>
      <c r="F14" s="109">
        <f t="shared" ref="F14:F16" si="0">IF(E14="Cumple","0,15%")+IF(E14="No Cumple","0")+IF(E14="Cumple Parcialmente","0,075%")</f>
        <v>0</v>
      </c>
      <c r="G14" s="110"/>
      <c r="H14" s="111"/>
    </row>
    <row r="15" spans="1:8" x14ac:dyDescent="0.25">
      <c r="A15" s="137"/>
      <c r="B15" s="77" t="s">
        <v>149</v>
      </c>
      <c r="C15" s="107"/>
      <c r="D15" s="138"/>
      <c r="E15" s="112" t="s">
        <v>350</v>
      </c>
      <c r="F15" s="109">
        <f t="shared" si="0"/>
        <v>1.5E-3</v>
      </c>
      <c r="G15" s="110"/>
      <c r="H15" s="111"/>
    </row>
    <row r="16" spans="1:8" ht="30" x14ac:dyDescent="0.25">
      <c r="A16" s="137"/>
      <c r="B16" s="77" t="s">
        <v>150</v>
      </c>
      <c r="C16" s="107" t="s">
        <v>145</v>
      </c>
      <c r="D16" s="138"/>
      <c r="E16" s="112" t="s">
        <v>350</v>
      </c>
      <c r="F16" s="109">
        <f t="shared" si="0"/>
        <v>1.5E-3</v>
      </c>
      <c r="G16" s="110"/>
      <c r="H16" s="111"/>
    </row>
    <row r="17" spans="1:8" ht="30" x14ac:dyDescent="0.25">
      <c r="A17" s="137" t="s">
        <v>6</v>
      </c>
      <c r="B17" s="77" t="s">
        <v>151</v>
      </c>
      <c r="C17" s="107" t="s">
        <v>154</v>
      </c>
      <c r="D17" s="138" t="s">
        <v>7</v>
      </c>
      <c r="E17" s="112" t="s">
        <v>350</v>
      </c>
      <c r="F17" s="109">
        <f>IF(E17="Cumple","0,2%")+IF(E17="No Cumple","0")+IF(E17="Cumple Parcialmente","0,1%")</f>
        <v>2E-3</v>
      </c>
      <c r="G17" s="110"/>
      <c r="H17" s="113"/>
    </row>
    <row r="18" spans="1:8" ht="30" x14ac:dyDescent="0.25">
      <c r="A18" s="137"/>
      <c r="B18" s="77" t="s">
        <v>152</v>
      </c>
      <c r="C18" s="107" t="s">
        <v>155</v>
      </c>
      <c r="D18" s="138"/>
      <c r="E18" s="112" t="s">
        <v>350</v>
      </c>
      <c r="F18" s="109">
        <f t="shared" ref="F18:F19" si="1">IF(E18="Cumple","0,2%")+IF(E18="No Cumple","0")+IF(E18="Cumple Parcialmente","0,1%")</f>
        <v>2E-3</v>
      </c>
      <c r="G18" s="110"/>
      <c r="H18" s="111"/>
    </row>
    <row r="19" spans="1:8" ht="43.5" customHeight="1" x14ac:dyDescent="0.25">
      <c r="A19" s="137"/>
      <c r="B19" s="77" t="s">
        <v>153</v>
      </c>
      <c r="C19" s="107" t="s">
        <v>156</v>
      </c>
      <c r="D19" s="138"/>
      <c r="E19" s="112" t="s">
        <v>350</v>
      </c>
      <c r="F19" s="109">
        <f t="shared" si="1"/>
        <v>2E-3</v>
      </c>
      <c r="G19" s="110"/>
      <c r="H19" s="113"/>
    </row>
    <row r="20" spans="1:8" ht="30" x14ac:dyDescent="0.25">
      <c r="A20" s="143" t="s">
        <v>8</v>
      </c>
      <c r="B20" s="77" t="s">
        <v>345</v>
      </c>
      <c r="C20" s="107" t="s">
        <v>157</v>
      </c>
      <c r="D20" s="144" t="s">
        <v>7</v>
      </c>
      <c r="E20" s="112" t="s">
        <v>350</v>
      </c>
      <c r="F20" s="109">
        <f>IF(E20="Cumple","0,15%")+IF(E20="No Cumple","0")+IF(E20="Cumple Parcialmente","0,075%")</f>
        <v>1.5E-3</v>
      </c>
      <c r="G20" s="110"/>
      <c r="H20" s="111"/>
    </row>
    <row r="21" spans="1:8" ht="45" x14ac:dyDescent="0.25">
      <c r="A21" s="143"/>
      <c r="B21" s="77" t="s">
        <v>348</v>
      </c>
      <c r="C21" s="107" t="s">
        <v>349</v>
      </c>
      <c r="D21" s="144"/>
      <c r="E21" s="112" t="s">
        <v>350</v>
      </c>
      <c r="F21" s="109">
        <f t="shared" ref="F21:F23" si="2">IF(E21="Cumple","0,15%")+IF(E21="No Cumple","0")+IF(E21="Cumple Parcialmente","0,075%")</f>
        <v>1.5E-3</v>
      </c>
      <c r="G21" s="110"/>
      <c r="H21" s="111"/>
    </row>
    <row r="22" spans="1:8" x14ac:dyDescent="0.25">
      <c r="A22" s="143"/>
      <c r="B22" s="78" t="s">
        <v>346</v>
      </c>
      <c r="C22" s="107" t="s">
        <v>158</v>
      </c>
      <c r="D22" s="144"/>
      <c r="E22" s="112" t="s">
        <v>350</v>
      </c>
      <c r="F22" s="109">
        <f t="shared" si="2"/>
        <v>1.5E-3</v>
      </c>
      <c r="G22" s="110"/>
      <c r="H22" s="111"/>
    </row>
    <row r="23" spans="1:8" ht="30" x14ac:dyDescent="0.25">
      <c r="A23" s="143"/>
      <c r="B23" s="78" t="s">
        <v>347</v>
      </c>
      <c r="C23" s="107" t="s">
        <v>328</v>
      </c>
      <c r="D23" s="144"/>
      <c r="E23" s="112" t="s">
        <v>350</v>
      </c>
      <c r="F23" s="109">
        <f t="shared" si="2"/>
        <v>1.5E-3</v>
      </c>
      <c r="G23" s="110"/>
      <c r="H23" s="113"/>
    </row>
    <row r="24" spans="1:8" ht="90" x14ac:dyDescent="0.25">
      <c r="A24" s="103" t="s">
        <v>9</v>
      </c>
      <c r="B24" s="77" t="s">
        <v>159</v>
      </c>
      <c r="C24" s="107" t="s">
        <v>10</v>
      </c>
      <c r="D24" s="48" t="s">
        <v>11</v>
      </c>
      <c r="E24" s="112" t="s">
        <v>350</v>
      </c>
      <c r="F24" s="109">
        <f>IF(E24="Cumple","0,6%")+IF(E24="No Cumple","0")+IF(E24="Cumple Parcialmente","0,3%")</f>
        <v>6.0000000000000001E-3</v>
      </c>
      <c r="G24" s="114">
        <v>0.04</v>
      </c>
      <c r="H24" s="111"/>
    </row>
    <row r="25" spans="1:8" ht="18" hidden="1" x14ac:dyDescent="0.25">
      <c r="A25" s="39"/>
      <c r="B25" s="40"/>
      <c r="C25" s="40"/>
      <c r="D25" s="41"/>
      <c r="E25" s="42"/>
      <c r="F25" s="43">
        <f>SUM(F12:F24)</f>
        <v>3.8500000000000013E-2</v>
      </c>
      <c r="G25" s="44">
        <f>F25/G24*100%</f>
        <v>0.96250000000000036</v>
      </c>
      <c r="H25" s="73"/>
    </row>
    <row r="26" spans="1:8" ht="18" x14ac:dyDescent="0.25">
      <c r="A26" s="155"/>
      <c r="B26" s="156"/>
      <c r="C26" s="156"/>
      <c r="D26" s="156"/>
      <c r="E26" s="156"/>
      <c r="F26" s="156"/>
      <c r="G26" s="156"/>
      <c r="H26" s="157"/>
    </row>
    <row r="27" spans="1:8" ht="25.5" customHeight="1" x14ac:dyDescent="0.25">
      <c r="A27" s="136" t="s">
        <v>368</v>
      </c>
      <c r="B27" s="136"/>
      <c r="C27" s="136"/>
      <c r="D27" s="136"/>
      <c r="E27" s="140" t="s">
        <v>367</v>
      </c>
      <c r="F27" s="140"/>
      <c r="G27" s="140"/>
      <c r="H27" s="140"/>
    </row>
    <row r="28" spans="1:8" ht="20.25" x14ac:dyDescent="0.25">
      <c r="A28" s="134" t="s">
        <v>383</v>
      </c>
      <c r="B28" s="134"/>
      <c r="C28" s="134" t="s">
        <v>366</v>
      </c>
      <c r="D28" s="135" t="s">
        <v>0</v>
      </c>
      <c r="E28" s="131" t="s">
        <v>344</v>
      </c>
      <c r="F28" s="139" t="s">
        <v>457</v>
      </c>
      <c r="G28" s="139" t="s">
        <v>458</v>
      </c>
      <c r="H28" s="139" t="s">
        <v>343</v>
      </c>
    </row>
    <row r="29" spans="1:8" ht="18" customHeight="1" x14ac:dyDescent="0.25">
      <c r="A29" s="76" t="s">
        <v>384</v>
      </c>
      <c r="B29" s="76" t="s">
        <v>382</v>
      </c>
      <c r="C29" s="134"/>
      <c r="D29" s="135"/>
      <c r="E29" s="131"/>
      <c r="F29" s="139"/>
      <c r="G29" s="139"/>
      <c r="H29" s="139"/>
    </row>
    <row r="30" spans="1:8" ht="105" x14ac:dyDescent="0.25">
      <c r="A30" s="137" t="s">
        <v>12</v>
      </c>
      <c r="B30" s="77" t="s">
        <v>160</v>
      </c>
      <c r="C30" s="47" t="s">
        <v>13</v>
      </c>
      <c r="D30" s="138" t="s">
        <v>14</v>
      </c>
      <c r="E30" s="112" t="s">
        <v>351</v>
      </c>
      <c r="F30" s="109">
        <f>IF(E30="Cumple","0,4%")+IF(E30="No Cumple","0")+IF(E30="Cumple Parcialmente","0,2%")</f>
        <v>0</v>
      </c>
      <c r="G30" s="110"/>
      <c r="H30" s="113"/>
    </row>
    <row r="31" spans="1:8" ht="30" x14ac:dyDescent="0.25">
      <c r="A31" s="137"/>
      <c r="B31" s="77" t="s">
        <v>161</v>
      </c>
      <c r="C31" s="47"/>
      <c r="D31" s="138"/>
      <c r="E31" s="112" t="s">
        <v>351</v>
      </c>
      <c r="F31" s="109">
        <f>IF(E31="Cumple","0,4%")+IF(E31="No Cumple","0")+IF(E31="Cumple Parcialmente","0,2%")</f>
        <v>0</v>
      </c>
      <c r="G31" s="110"/>
      <c r="H31" s="113"/>
    </row>
    <row r="32" spans="1:8" ht="90" x14ac:dyDescent="0.25">
      <c r="A32" s="103" t="s">
        <v>15</v>
      </c>
      <c r="B32" s="77" t="s">
        <v>162</v>
      </c>
      <c r="C32" s="51" t="s">
        <v>297</v>
      </c>
      <c r="D32" s="102" t="s">
        <v>504</v>
      </c>
      <c r="E32" s="112" t="s">
        <v>351</v>
      </c>
      <c r="F32" s="109">
        <f t="shared" ref="F32:F39" si="3">IF(E32="Cumple","0,4%")+IF(E32="No Cumple","0")+IF(E32="Cumple Parcialmente","0,2%")</f>
        <v>0</v>
      </c>
      <c r="G32" s="110"/>
      <c r="H32" s="113"/>
    </row>
    <row r="33" spans="1:8" ht="60" x14ac:dyDescent="0.25">
      <c r="A33" s="103" t="s">
        <v>16</v>
      </c>
      <c r="B33" s="77" t="s">
        <v>163</v>
      </c>
      <c r="C33" s="47" t="s">
        <v>298</v>
      </c>
      <c r="D33" s="102" t="s">
        <v>503</v>
      </c>
      <c r="E33" s="112" t="s">
        <v>351</v>
      </c>
      <c r="F33" s="109">
        <f t="shared" si="3"/>
        <v>0</v>
      </c>
      <c r="G33" s="110"/>
      <c r="H33" s="113"/>
    </row>
    <row r="34" spans="1:8" ht="75" x14ac:dyDescent="0.25">
      <c r="A34" s="103" t="s">
        <v>17</v>
      </c>
      <c r="B34" s="77" t="s">
        <v>164</v>
      </c>
      <c r="C34" s="47" t="s">
        <v>18</v>
      </c>
      <c r="D34" s="102" t="s">
        <v>505</v>
      </c>
      <c r="E34" s="112" t="s">
        <v>351</v>
      </c>
      <c r="F34" s="109">
        <f t="shared" si="3"/>
        <v>0</v>
      </c>
      <c r="G34" s="110"/>
      <c r="H34" s="113"/>
    </row>
    <row r="35" spans="1:8" ht="45" x14ac:dyDescent="0.25">
      <c r="A35" s="103" t="s">
        <v>19</v>
      </c>
      <c r="B35" s="77" t="s">
        <v>165</v>
      </c>
      <c r="C35" s="47" t="s">
        <v>299</v>
      </c>
      <c r="D35" s="102" t="s">
        <v>506</v>
      </c>
      <c r="E35" s="112" t="s">
        <v>351</v>
      </c>
      <c r="F35" s="109">
        <f t="shared" si="3"/>
        <v>0</v>
      </c>
      <c r="G35" s="110"/>
      <c r="H35" s="111"/>
    </row>
    <row r="36" spans="1:8" ht="60" x14ac:dyDescent="0.25">
      <c r="A36" s="103" t="s">
        <v>20</v>
      </c>
      <c r="B36" s="77" t="s">
        <v>166</v>
      </c>
      <c r="C36" s="47" t="s">
        <v>300</v>
      </c>
      <c r="D36" s="102" t="s">
        <v>507</v>
      </c>
      <c r="E36" s="112" t="s">
        <v>351</v>
      </c>
      <c r="F36" s="109">
        <f t="shared" si="3"/>
        <v>0</v>
      </c>
      <c r="G36" s="110"/>
      <c r="H36" s="111"/>
    </row>
    <row r="37" spans="1:8" ht="45" x14ac:dyDescent="0.25">
      <c r="A37" s="103" t="s">
        <v>21</v>
      </c>
      <c r="B37" s="77" t="s">
        <v>167</v>
      </c>
      <c r="C37" s="47"/>
      <c r="D37" s="102" t="s">
        <v>508</v>
      </c>
      <c r="E37" s="112" t="s">
        <v>351</v>
      </c>
      <c r="F37" s="109">
        <f t="shared" si="3"/>
        <v>0</v>
      </c>
      <c r="G37" s="110"/>
      <c r="H37" s="113"/>
    </row>
    <row r="38" spans="1:8" ht="60" x14ac:dyDescent="0.25">
      <c r="A38" s="103" t="s">
        <v>22</v>
      </c>
      <c r="B38" s="77" t="s">
        <v>168</v>
      </c>
      <c r="C38" s="47" t="s">
        <v>485</v>
      </c>
      <c r="D38" s="102" t="s">
        <v>511</v>
      </c>
      <c r="E38" s="112" t="s">
        <v>351</v>
      </c>
      <c r="F38" s="109">
        <f t="shared" si="3"/>
        <v>0</v>
      </c>
      <c r="G38" s="110"/>
      <c r="H38" s="113"/>
    </row>
    <row r="39" spans="1:8" ht="45" x14ac:dyDescent="0.25">
      <c r="A39" s="103" t="s">
        <v>23</v>
      </c>
      <c r="B39" s="77" t="s">
        <v>169</v>
      </c>
      <c r="C39" s="47" t="s">
        <v>24</v>
      </c>
      <c r="D39" s="102" t="s">
        <v>510</v>
      </c>
      <c r="E39" s="112" t="s">
        <v>351</v>
      </c>
      <c r="F39" s="109">
        <f t="shared" si="3"/>
        <v>0</v>
      </c>
      <c r="G39" s="114">
        <v>0.04</v>
      </c>
      <c r="H39" s="113"/>
    </row>
    <row r="40" spans="1:8" ht="18" hidden="1" x14ac:dyDescent="0.25">
      <c r="A40" s="39"/>
      <c r="B40" s="40"/>
      <c r="C40" s="40"/>
      <c r="D40" s="41"/>
      <c r="E40" s="42"/>
      <c r="F40" s="43">
        <f>SUM(F30:F39)</f>
        <v>0</v>
      </c>
      <c r="G40" s="44">
        <f>F40/G39*100%</f>
        <v>0</v>
      </c>
      <c r="H40" s="73"/>
    </row>
    <row r="41" spans="1:8" ht="18" x14ac:dyDescent="0.25">
      <c r="A41" s="155"/>
      <c r="B41" s="156"/>
      <c r="C41" s="156"/>
      <c r="D41" s="156"/>
      <c r="E41" s="156"/>
      <c r="F41" s="156"/>
      <c r="G41" s="156"/>
      <c r="H41" s="157"/>
    </row>
    <row r="42" spans="1:8" ht="27.75" customHeight="1" x14ac:dyDescent="0.25">
      <c r="A42" s="133" t="s">
        <v>372</v>
      </c>
      <c r="B42" s="133"/>
      <c r="C42" s="133"/>
      <c r="D42" s="133"/>
      <c r="E42" s="140" t="s">
        <v>367</v>
      </c>
      <c r="F42" s="140"/>
      <c r="G42" s="140"/>
      <c r="H42" s="140"/>
    </row>
    <row r="43" spans="1:8" ht="20.25" x14ac:dyDescent="0.25">
      <c r="A43" s="134" t="s">
        <v>383</v>
      </c>
      <c r="B43" s="134"/>
      <c r="C43" s="134" t="s">
        <v>366</v>
      </c>
      <c r="D43" s="135" t="s">
        <v>0</v>
      </c>
      <c r="E43" s="131" t="s">
        <v>344</v>
      </c>
      <c r="F43" s="139" t="s">
        <v>457</v>
      </c>
      <c r="G43" s="139" t="s">
        <v>458</v>
      </c>
      <c r="H43" s="139" t="s">
        <v>343</v>
      </c>
    </row>
    <row r="44" spans="1:8" ht="18" customHeight="1" x14ac:dyDescent="0.25">
      <c r="A44" s="76" t="s">
        <v>384</v>
      </c>
      <c r="B44" s="76" t="s">
        <v>382</v>
      </c>
      <c r="C44" s="134"/>
      <c r="D44" s="135"/>
      <c r="E44" s="131"/>
      <c r="F44" s="139"/>
      <c r="G44" s="139"/>
      <c r="H44" s="139"/>
    </row>
    <row r="45" spans="1:8" ht="60" x14ac:dyDescent="0.25">
      <c r="A45" s="103" t="s">
        <v>25</v>
      </c>
      <c r="B45" s="77" t="s">
        <v>170</v>
      </c>
      <c r="C45" s="47" t="s">
        <v>486</v>
      </c>
      <c r="D45" s="48" t="s">
        <v>512</v>
      </c>
      <c r="E45" s="112" t="s">
        <v>352</v>
      </c>
      <c r="F45" s="109">
        <f t="shared" ref="F45:F46" si="4">IF(E45="Cumple","0,4%")+IF(E45="No Cumple","0")+IF(E45="Cumple Parcialmente","0,2%")</f>
        <v>2E-3</v>
      </c>
      <c r="G45" s="110"/>
      <c r="H45" s="113"/>
    </row>
    <row r="46" spans="1:8" ht="77.25" customHeight="1" x14ac:dyDescent="0.25">
      <c r="A46" s="103" t="s">
        <v>26</v>
      </c>
      <c r="B46" s="77" t="s">
        <v>171</v>
      </c>
      <c r="C46" s="47" t="s">
        <v>301</v>
      </c>
      <c r="D46" s="48" t="s">
        <v>4</v>
      </c>
      <c r="E46" s="112" t="s">
        <v>352</v>
      </c>
      <c r="F46" s="109">
        <f t="shared" si="4"/>
        <v>2E-3</v>
      </c>
      <c r="G46" s="110"/>
      <c r="H46" s="111"/>
    </row>
    <row r="47" spans="1:8" ht="30" x14ac:dyDescent="0.25">
      <c r="A47" s="103" t="s">
        <v>27</v>
      </c>
      <c r="B47" s="77" t="s">
        <v>172</v>
      </c>
      <c r="C47" s="47" t="s">
        <v>174</v>
      </c>
      <c r="D47" s="48" t="s">
        <v>28</v>
      </c>
      <c r="E47" s="112" t="s">
        <v>352</v>
      </c>
      <c r="F47" s="109">
        <f>IF(E47="Cumple","0,8%")+IF(E47="No Cumple","0")+IF(E47="Cumple Parcialmente","0,4%")</f>
        <v>4.0000000000000001E-3</v>
      </c>
      <c r="G47" s="110"/>
      <c r="H47" s="113"/>
    </row>
    <row r="48" spans="1:8" x14ac:dyDescent="0.25">
      <c r="A48" s="137" t="s">
        <v>29</v>
      </c>
      <c r="B48" s="77" t="s">
        <v>173</v>
      </c>
      <c r="C48" s="47" t="s">
        <v>487</v>
      </c>
      <c r="D48" s="138" t="s">
        <v>4</v>
      </c>
      <c r="E48" s="112" t="s">
        <v>352</v>
      </c>
      <c r="F48" s="109">
        <f>IF(E48="Cumple","0,2%")+IF(E48="No Cumple","0")+IF(E48="Cumple Parcialmente","0,1%")</f>
        <v>1E-3</v>
      </c>
      <c r="G48" s="110"/>
      <c r="H48" s="111"/>
    </row>
    <row r="49" spans="1:8" ht="30" x14ac:dyDescent="0.25">
      <c r="A49" s="137"/>
      <c r="B49" s="77" t="s">
        <v>175</v>
      </c>
      <c r="C49" s="47"/>
      <c r="D49" s="138"/>
      <c r="E49" s="112" t="s">
        <v>352</v>
      </c>
      <c r="F49" s="109">
        <f t="shared" ref="F49:F50" si="5">IF(E49="Cumple","0,2%")+IF(E49="No Cumple","0")+IF(E49="Cumple Parcialmente","0,1%")</f>
        <v>1E-3</v>
      </c>
      <c r="G49" s="110"/>
      <c r="H49" s="111"/>
    </row>
    <row r="50" spans="1:8" ht="45" x14ac:dyDescent="0.25">
      <c r="A50" s="137"/>
      <c r="B50" s="77" t="s">
        <v>176</v>
      </c>
      <c r="C50" s="47" t="s">
        <v>302</v>
      </c>
      <c r="D50" s="138"/>
      <c r="E50" s="112" t="s">
        <v>352</v>
      </c>
      <c r="F50" s="109">
        <f t="shared" si="5"/>
        <v>1E-3</v>
      </c>
      <c r="G50" s="110"/>
      <c r="H50" s="113"/>
    </row>
    <row r="51" spans="1:8" ht="150" x14ac:dyDescent="0.25">
      <c r="A51" s="137" t="s">
        <v>30</v>
      </c>
      <c r="B51" s="77" t="s">
        <v>31</v>
      </c>
      <c r="C51" s="47" t="s">
        <v>177</v>
      </c>
      <c r="D51" s="138" t="s">
        <v>32</v>
      </c>
      <c r="E51" s="115"/>
      <c r="F51" s="116"/>
      <c r="G51" s="117"/>
      <c r="H51" s="118"/>
    </row>
    <row r="52" spans="1:8" ht="126" customHeight="1" x14ac:dyDescent="0.25">
      <c r="A52" s="137"/>
      <c r="B52" s="77" t="s">
        <v>353</v>
      </c>
      <c r="C52" s="47" t="s">
        <v>488</v>
      </c>
      <c r="D52" s="138"/>
      <c r="E52" s="112" t="s">
        <v>352</v>
      </c>
      <c r="F52" s="109">
        <f>IF(E52="Cumple","0,07272%")+IF(E52="No Cumple","0")+IF(E52="Cumple Parcialmente","0,03636%")</f>
        <v>3.636E-4</v>
      </c>
      <c r="G52" s="119"/>
      <c r="H52" s="111"/>
    </row>
    <row r="53" spans="1:8" x14ac:dyDescent="0.25">
      <c r="A53" s="137"/>
      <c r="B53" s="77" t="s">
        <v>354</v>
      </c>
      <c r="C53" s="47"/>
      <c r="D53" s="138"/>
      <c r="E53" s="118"/>
      <c r="F53" s="116"/>
      <c r="G53" s="120"/>
      <c r="H53" s="118"/>
    </row>
    <row r="54" spans="1:8" x14ac:dyDescent="0.25">
      <c r="A54" s="137"/>
      <c r="B54" s="77" t="s">
        <v>178</v>
      </c>
      <c r="C54" s="47"/>
      <c r="D54" s="138"/>
      <c r="E54" s="112" t="s">
        <v>352</v>
      </c>
      <c r="F54" s="109">
        <f>IF(E54="Cumple","0,07272%")+IF(E54="No Cumple","0")+IF(E54="Cumple Parcialmente","0,03636%")</f>
        <v>3.636E-4</v>
      </c>
      <c r="G54" s="119"/>
      <c r="H54" s="111"/>
    </row>
    <row r="55" spans="1:8" x14ac:dyDescent="0.25">
      <c r="A55" s="137"/>
      <c r="B55" s="77" t="s">
        <v>179</v>
      </c>
      <c r="C55" s="47"/>
      <c r="D55" s="138"/>
      <c r="E55" s="112" t="s">
        <v>352</v>
      </c>
      <c r="F55" s="109">
        <f t="shared" ref="F55:F63" si="6">IF(E55="Cumple","0,07272%")+IF(E55="No Cumple","0")+IF(E55="Cumple Parcialmente","0,03636%")</f>
        <v>3.636E-4</v>
      </c>
      <c r="G55" s="119"/>
      <c r="H55" s="111"/>
    </row>
    <row r="56" spans="1:8" ht="30" x14ac:dyDescent="0.25">
      <c r="A56" s="137"/>
      <c r="B56" s="77" t="s">
        <v>180</v>
      </c>
      <c r="C56" s="47" t="s">
        <v>303</v>
      </c>
      <c r="D56" s="138"/>
      <c r="E56" s="112" t="s">
        <v>352</v>
      </c>
      <c r="F56" s="109">
        <f t="shared" si="6"/>
        <v>3.636E-4</v>
      </c>
      <c r="G56" s="119"/>
      <c r="H56" s="111"/>
    </row>
    <row r="57" spans="1:8" ht="30" x14ac:dyDescent="0.25">
      <c r="A57" s="137"/>
      <c r="B57" s="77" t="s">
        <v>181</v>
      </c>
      <c r="C57" s="47" t="s">
        <v>304</v>
      </c>
      <c r="D57" s="138"/>
      <c r="E57" s="112" t="s">
        <v>352</v>
      </c>
      <c r="F57" s="109">
        <f t="shared" si="6"/>
        <v>3.636E-4</v>
      </c>
      <c r="G57" s="119"/>
      <c r="H57" s="111"/>
    </row>
    <row r="58" spans="1:8" ht="45" x14ac:dyDescent="0.25">
      <c r="A58" s="137"/>
      <c r="B58" s="77" t="s">
        <v>182</v>
      </c>
      <c r="C58" s="47"/>
      <c r="D58" s="138"/>
      <c r="E58" s="112" t="s">
        <v>352</v>
      </c>
      <c r="F58" s="109">
        <f t="shared" si="6"/>
        <v>3.636E-4</v>
      </c>
      <c r="G58" s="119"/>
      <c r="H58" s="111"/>
    </row>
    <row r="59" spans="1:8" ht="30" x14ac:dyDescent="0.25">
      <c r="A59" s="137"/>
      <c r="B59" s="77" t="s">
        <v>183</v>
      </c>
      <c r="C59" s="47"/>
      <c r="D59" s="138"/>
      <c r="E59" s="112" t="s">
        <v>352</v>
      </c>
      <c r="F59" s="109">
        <f t="shared" si="6"/>
        <v>3.636E-4</v>
      </c>
      <c r="G59" s="119"/>
      <c r="H59" s="111"/>
    </row>
    <row r="60" spans="1:8" x14ac:dyDescent="0.25">
      <c r="A60" s="137"/>
      <c r="B60" s="77" t="s">
        <v>184</v>
      </c>
      <c r="C60" s="47" t="s">
        <v>305</v>
      </c>
      <c r="D60" s="138"/>
      <c r="E60" s="112" t="s">
        <v>352</v>
      </c>
      <c r="F60" s="109">
        <f t="shared" si="6"/>
        <v>3.636E-4</v>
      </c>
      <c r="G60" s="119"/>
      <c r="H60" s="111"/>
    </row>
    <row r="61" spans="1:8" x14ac:dyDescent="0.25">
      <c r="A61" s="137"/>
      <c r="B61" s="77" t="s">
        <v>185</v>
      </c>
      <c r="C61" s="47"/>
      <c r="D61" s="138"/>
      <c r="E61" s="112" t="s">
        <v>352</v>
      </c>
      <c r="F61" s="109">
        <f t="shared" si="6"/>
        <v>3.636E-4</v>
      </c>
      <c r="G61" s="119"/>
      <c r="H61" s="111"/>
    </row>
    <row r="62" spans="1:8" ht="45" x14ac:dyDescent="0.25">
      <c r="A62" s="137"/>
      <c r="B62" s="77" t="s">
        <v>186</v>
      </c>
      <c r="C62" s="47" t="s">
        <v>306</v>
      </c>
      <c r="D62" s="138"/>
      <c r="E62" s="112" t="s">
        <v>352</v>
      </c>
      <c r="F62" s="109">
        <f t="shared" si="6"/>
        <v>3.636E-4</v>
      </c>
      <c r="G62" s="119"/>
      <c r="H62" s="111"/>
    </row>
    <row r="63" spans="1:8" ht="45" x14ac:dyDescent="0.25">
      <c r="A63" s="137"/>
      <c r="B63" s="77" t="s">
        <v>187</v>
      </c>
      <c r="C63" s="47"/>
      <c r="D63" s="138"/>
      <c r="E63" s="112" t="s">
        <v>352</v>
      </c>
      <c r="F63" s="109">
        <f t="shared" si="6"/>
        <v>3.636E-4</v>
      </c>
      <c r="G63" s="119"/>
      <c r="H63" s="111"/>
    </row>
    <row r="64" spans="1:8" ht="75" x14ac:dyDescent="0.25">
      <c r="A64" s="103" t="s">
        <v>33</v>
      </c>
      <c r="B64" s="77" t="s">
        <v>188</v>
      </c>
      <c r="C64" s="47" t="s">
        <v>307</v>
      </c>
      <c r="D64" s="48" t="s">
        <v>513</v>
      </c>
      <c r="E64" s="112" t="s">
        <v>352</v>
      </c>
      <c r="F64" s="109">
        <f t="shared" ref="F64" si="7">IF(E64="Cumple","0,4%")+IF(E64="No Cumple","0")+IF(E64="Cumple Parcialmente","0,2%")</f>
        <v>2E-3</v>
      </c>
      <c r="G64" s="112"/>
      <c r="H64" s="113"/>
    </row>
    <row r="65" spans="1:8" ht="90" x14ac:dyDescent="0.25">
      <c r="A65" s="103" t="s">
        <v>34</v>
      </c>
      <c r="B65" s="77" t="s">
        <v>189</v>
      </c>
      <c r="C65" s="47" t="s">
        <v>308</v>
      </c>
      <c r="D65" s="48" t="s">
        <v>514</v>
      </c>
      <c r="E65" s="112" t="s">
        <v>352</v>
      </c>
      <c r="F65" s="109">
        <f t="shared" ref="F65" si="8">IF(E65="Cumple","0,2%")+IF(E65="No Cumple","0")+IF(E65="Cumple Parcialmente","0,1%")</f>
        <v>1E-3</v>
      </c>
      <c r="G65" s="112"/>
      <c r="H65" s="113"/>
    </row>
    <row r="66" spans="1:8" ht="77.25" x14ac:dyDescent="0.25">
      <c r="A66" s="103" t="s">
        <v>35</v>
      </c>
      <c r="B66" s="77" t="s">
        <v>190</v>
      </c>
      <c r="C66" s="47" t="s">
        <v>309</v>
      </c>
      <c r="D66" s="48" t="s">
        <v>515</v>
      </c>
      <c r="E66" s="112" t="s">
        <v>352</v>
      </c>
      <c r="F66" s="109">
        <f t="shared" ref="F66" si="9">IF(E66="Cumple","0,4%")+IF(E66="No Cumple","0")+IF(E66="Cumple Parcialmente","0,2%")</f>
        <v>2E-3</v>
      </c>
      <c r="G66" s="114">
        <v>0.04</v>
      </c>
      <c r="H66" s="113"/>
    </row>
    <row r="67" spans="1:8" ht="18" hidden="1" x14ac:dyDescent="0.25">
      <c r="A67" s="52"/>
      <c r="B67" s="53"/>
      <c r="C67" s="53"/>
      <c r="D67" s="53"/>
      <c r="E67" s="53"/>
      <c r="F67" s="54">
        <f>SUM(F45:F66)</f>
        <v>1.9999600000000006E-2</v>
      </c>
      <c r="G67" s="44">
        <f>F67/G66*100%</f>
        <v>0.49999000000000016</v>
      </c>
      <c r="H67" s="55"/>
    </row>
    <row r="68" spans="1:8" ht="18" x14ac:dyDescent="0.25">
      <c r="A68" s="158"/>
      <c r="B68" s="159"/>
      <c r="C68" s="159"/>
      <c r="D68" s="159"/>
      <c r="E68" s="159"/>
      <c r="F68" s="159"/>
      <c r="G68" s="159"/>
      <c r="H68" s="160"/>
    </row>
    <row r="69" spans="1:8" ht="29.25" customHeight="1" x14ac:dyDescent="0.25">
      <c r="A69" s="133" t="s">
        <v>373</v>
      </c>
      <c r="B69" s="133"/>
      <c r="C69" s="133"/>
      <c r="D69" s="133"/>
      <c r="E69" s="140" t="s">
        <v>367</v>
      </c>
      <c r="F69" s="140"/>
      <c r="G69" s="140"/>
      <c r="H69" s="140"/>
    </row>
    <row r="70" spans="1:8" ht="20.25" x14ac:dyDescent="0.25">
      <c r="A70" s="134" t="s">
        <v>383</v>
      </c>
      <c r="B70" s="134"/>
      <c r="C70" s="134" t="s">
        <v>366</v>
      </c>
      <c r="D70" s="135" t="s">
        <v>0</v>
      </c>
      <c r="E70" s="131" t="s">
        <v>344</v>
      </c>
      <c r="F70" s="139" t="s">
        <v>457</v>
      </c>
      <c r="G70" s="139" t="s">
        <v>458</v>
      </c>
      <c r="H70" s="139" t="s">
        <v>343</v>
      </c>
    </row>
    <row r="71" spans="1:8" ht="18" customHeight="1" x14ac:dyDescent="0.25">
      <c r="A71" s="76" t="s">
        <v>384</v>
      </c>
      <c r="B71" s="76" t="s">
        <v>382</v>
      </c>
      <c r="C71" s="134"/>
      <c r="D71" s="135"/>
      <c r="E71" s="131"/>
      <c r="F71" s="139"/>
      <c r="G71" s="139"/>
      <c r="H71" s="139"/>
    </row>
    <row r="72" spans="1:8" ht="84" customHeight="1" x14ac:dyDescent="0.25">
      <c r="A72" s="137" t="s">
        <v>191</v>
      </c>
      <c r="B72" s="77" t="s">
        <v>192</v>
      </c>
      <c r="C72" s="47" t="s">
        <v>310</v>
      </c>
      <c r="D72" s="138" t="s">
        <v>36</v>
      </c>
      <c r="E72" s="112" t="s">
        <v>350</v>
      </c>
      <c r="F72" s="109">
        <f>IF(E72="Cumple","1,3333%")+IF(E72="No Cumple","0")+IF(E72="Cumple Parcialmente","0,66665%")</f>
        <v>1.3332999999999999E-2</v>
      </c>
      <c r="G72" s="112"/>
      <c r="H72" s="113"/>
    </row>
    <row r="73" spans="1:8" ht="75" x14ac:dyDescent="0.25">
      <c r="A73" s="137"/>
      <c r="B73" s="77" t="s">
        <v>193</v>
      </c>
      <c r="C73" s="47" t="s">
        <v>311</v>
      </c>
      <c r="D73" s="138"/>
      <c r="E73" s="112" t="s">
        <v>350</v>
      </c>
      <c r="F73" s="109">
        <f t="shared" ref="F73:F74" si="10">IF(E73="Cumple","1,3333%")+IF(E73="No Cumple","0")+IF(E73="Cumple Parcialmente","0,66665%")</f>
        <v>1.3332999999999999E-2</v>
      </c>
      <c r="G73" s="112"/>
      <c r="H73" s="111"/>
    </row>
    <row r="74" spans="1:8" ht="45" x14ac:dyDescent="0.25">
      <c r="A74" s="137"/>
      <c r="B74" s="77" t="s">
        <v>312</v>
      </c>
      <c r="C74" s="47" t="s">
        <v>37</v>
      </c>
      <c r="D74" s="138"/>
      <c r="E74" s="112" t="s">
        <v>350</v>
      </c>
      <c r="F74" s="109">
        <f t="shared" si="10"/>
        <v>1.3332999999999999E-2</v>
      </c>
      <c r="G74" s="114">
        <v>0.04</v>
      </c>
      <c r="H74" s="111"/>
    </row>
    <row r="75" spans="1:8" ht="18" hidden="1" x14ac:dyDescent="0.25">
      <c r="A75" s="58"/>
      <c r="B75" s="59"/>
      <c r="C75" s="59"/>
      <c r="D75" s="60"/>
      <c r="E75" s="61"/>
      <c r="F75" s="62">
        <f>SUM(F72:F74)</f>
        <v>3.9999E-2</v>
      </c>
      <c r="G75" s="63">
        <f>F75/G74*100%</f>
        <v>0.99997499999999995</v>
      </c>
      <c r="H75" s="74"/>
    </row>
    <row r="76" spans="1:8" ht="18" x14ac:dyDescent="0.25">
      <c r="A76" s="145"/>
      <c r="B76" s="145"/>
      <c r="C76" s="145"/>
      <c r="D76" s="145"/>
      <c r="E76" s="145"/>
      <c r="F76" s="145"/>
      <c r="G76" s="145"/>
      <c r="H76" s="145"/>
    </row>
    <row r="77" spans="1:8" ht="30" customHeight="1" x14ac:dyDescent="0.25">
      <c r="A77" s="133" t="s">
        <v>374</v>
      </c>
      <c r="B77" s="133"/>
      <c r="C77" s="133"/>
      <c r="D77" s="133"/>
      <c r="E77" s="140" t="s">
        <v>367</v>
      </c>
      <c r="F77" s="140"/>
      <c r="G77" s="140"/>
      <c r="H77" s="140"/>
    </row>
    <row r="78" spans="1:8" ht="20.25" x14ac:dyDescent="0.25">
      <c r="A78" s="134" t="s">
        <v>383</v>
      </c>
      <c r="B78" s="134"/>
      <c r="C78" s="134" t="s">
        <v>366</v>
      </c>
      <c r="D78" s="135" t="s">
        <v>0</v>
      </c>
      <c r="E78" s="131" t="s">
        <v>344</v>
      </c>
      <c r="F78" s="139" t="s">
        <v>457</v>
      </c>
      <c r="G78" s="139" t="s">
        <v>458</v>
      </c>
      <c r="H78" s="139" t="s">
        <v>343</v>
      </c>
    </row>
    <row r="79" spans="1:8" ht="18" customHeight="1" x14ac:dyDescent="0.25">
      <c r="A79" s="76" t="s">
        <v>384</v>
      </c>
      <c r="B79" s="76" t="s">
        <v>382</v>
      </c>
      <c r="C79" s="134"/>
      <c r="D79" s="135"/>
      <c r="E79" s="131"/>
      <c r="F79" s="139"/>
      <c r="G79" s="139"/>
      <c r="H79" s="139"/>
    </row>
    <row r="80" spans="1:8" ht="45" x14ac:dyDescent="0.25">
      <c r="A80" s="103" t="s">
        <v>38</v>
      </c>
      <c r="B80" s="77" t="s">
        <v>194</v>
      </c>
      <c r="C80" s="47" t="s">
        <v>313</v>
      </c>
      <c r="D80" s="48" t="s">
        <v>39</v>
      </c>
      <c r="E80" s="112" t="s">
        <v>351</v>
      </c>
      <c r="F80" s="109">
        <f>IF(E80="Cumple","3,6%")+IF(E80="No Cumple","0")+IF(E80="Cumple Parcialmente","1,8%")</f>
        <v>0</v>
      </c>
      <c r="G80" s="112"/>
      <c r="H80" s="113"/>
    </row>
    <row r="81" spans="1:8" ht="60" x14ac:dyDescent="0.25">
      <c r="A81" s="103" t="s">
        <v>40</v>
      </c>
      <c r="B81" s="77" t="s">
        <v>195</v>
      </c>
      <c r="C81" s="47" t="s">
        <v>314</v>
      </c>
      <c r="D81" s="48" t="s">
        <v>39</v>
      </c>
      <c r="E81" s="112" t="s">
        <v>351</v>
      </c>
      <c r="F81" s="109">
        <f>IF(E81="Cumple","4,2%")+IF(E81="No Cumple","0")+IF(E81="Cumple Parcialmente","2,1%")</f>
        <v>0</v>
      </c>
      <c r="G81" s="112"/>
      <c r="H81" s="113"/>
    </row>
    <row r="82" spans="1:8" ht="45" x14ac:dyDescent="0.25">
      <c r="A82" s="103" t="s">
        <v>42</v>
      </c>
      <c r="B82" s="77" t="s">
        <v>196</v>
      </c>
      <c r="C82" s="47" t="s">
        <v>41</v>
      </c>
      <c r="D82" s="48" t="s">
        <v>39</v>
      </c>
      <c r="E82" s="112" t="s">
        <v>351</v>
      </c>
      <c r="F82" s="109">
        <f>IF(E82="Cumple","4,2%")+IF(E82="No Cumple","0")+IF(E82="Cumple Parcialmente","2,1%")</f>
        <v>0</v>
      </c>
      <c r="G82" s="114">
        <v>0.12</v>
      </c>
      <c r="H82" s="113"/>
    </row>
    <row r="83" spans="1:8" ht="18" hidden="1" x14ac:dyDescent="0.25">
      <c r="A83" s="58"/>
      <c r="B83" s="59"/>
      <c r="C83" s="59"/>
      <c r="D83" s="60"/>
      <c r="E83" s="61"/>
      <c r="F83" s="62">
        <f>SUM(F80:F82)</f>
        <v>0</v>
      </c>
      <c r="G83" s="63">
        <f>F83/G82*100%</f>
        <v>0</v>
      </c>
      <c r="H83" s="74"/>
    </row>
    <row r="84" spans="1:8" ht="18" x14ac:dyDescent="0.25">
      <c r="A84" s="145"/>
      <c r="B84" s="145"/>
      <c r="C84" s="145"/>
      <c r="D84" s="145"/>
      <c r="E84" s="145"/>
      <c r="F84" s="145"/>
      <c r="G84" s="145"/>
      <c r="H84" s="145"/>
    </row>
    <row r="85" spans="1:8" ht="33" customHeight="1" x14ac:dyDescent="0.25">
      <c r="A85" s="133" t="s">
        <v>375</v>
      </c>
      <c r="B85" s="133"/>
      <c r="C85" s="133"/>
      <c r="D85" s="133"/>
      <c r="E85" s="140" t="s">
        <v>367</v>
      </c>
      <c r="F85" s="140"/>
      <c r="G85" s="140"/>
      <c r="H85" s="140"/>
    </row>
    <row r="86" spans="1:8" ht="20.25" x14ac:dyDescent="0.25">
      <c r="A86" s="134" t="s">
        <v>383</v>
      </c>
      <c r="B86" s="134"/>
      <c r="C86" s="134" t="s">
        <v>366</v>
      </c>
      <c r="D86" s="135" t="s">
        <v>0</v>
      </c>
      <c r="E86" s="131" t="s">
        <v>344</v>
      </c>
      <c r="F86" s="139" t="s">
        <v>457</v>
      </c>
      <c r="G86" s="139" t="s">
        <v>458</v>
      </c>
      <c r="H86" s="139" t="s">
        <v>343</v>
      </c>
    </row>
    <row r="87" spans="1:8" ht="18" customHeight="1" x14ac:dyDescent="0.25">
      <c r="A87" s="76" t="s">
        <v>384</v>
      </c>
      <c r="B87" s="76" t="s">
        <v>382</v>
      </c>
      <c r="C87" s="134"/>
      <c r="D87" s="135"/>
      <c r="E87" s="131"/>
      <c r="F87" s="139"/>
      <c r="G87" s="139"/>
      <c r="H87" s="139"/>
    </row>
    <row r="88" spans="1:8" ht="75" x14ac:dyDescent="0.25">
      <c r="A88" s="151" t="s">
        <v>43</v>
      </c>
      <c r="B88" s="77" t="s">
        <v>197</v>
      </c>
      <c r="C88" s="47" t="s">
        <v>315</v>
      </c>
      <c r="D88" s="138" t="s">
        <v>44</v>
      </c>
      <c r="E88" s="112" t="s">
        <v>352</v>
      </c>
      <c r="F88" s="109">
        <f>IF(E88="Cumple","0,26666%")+IF(E88="No Cumple","0")+IF(E88="Cumple Parcialmente","0,13333%")</f>
        <v>1.3332999999999999E-3</v>
      </c>
      <c r="G88" s="112"/>
      <c r="H88" s="113"/>
    </row>
    <row r="89" spans="1:8" ht="30" x14ac:dyDescent="0.25">
      <c r="A89" s="151"/>
      <c r="B89" s="77" t="s">
        <v>198</v>
      </c>
      <c r="C89" s="47" t="s">
        <v>316</v>
      </c>
      <c r="D89" s="138"/>
      <c r="E89" s="112" t="s">
        <v>352</v>
      </c>
      <c r="F89" s="109">
        <f t="shared" ref="F89:F95" si="11">IF(E89="Cumple","0,26666%")+IF(E89="No Cumple","0")+IF(E89="Cumple Parcialmente","0,13333%")</f>
        <v>1.3332999999999999E-3</v>
      </c>
      <c r="G89" s="112"/>
      <c r="H89" s="113"/>
    </row>
    <row r="90" spans="1:8" ht="30" x14ac:dyDescent="0.25">
      <c r="A90" s="151"/>
      <c r="B90" s="77" t="s">
        <v>199</v>
      </c>
      <c r="C90" s="47" t="s">
        <v>317</v>
      </c>
      <c r="D90" s="138"/>
      <c r="E90" s="112" t="s">
        <v>352</v>
      </c>
      <c r="F90" s="109">
        <f t="shared" si="11"/>
        <v>1.3332999999999999E-3</v>
      </c>
      <c r="G90" s="112"/>
      <c r="H90" s="111"/>
    </row>
    <row r="91" spans="1:8" x14ac:dyDescent="0.25">
      <c r="A91" s="151"/>
      <c r="B91" s="77" t="s">
        <v>200</v>
      </c>
      <c r="C91" s="47"/>
      <c r="D91" s="138"/>
      <c r="E91" s="112" t="s">
        <v>352</v>
      </c>
      <c r="F91" s="109">
        <f t="shared" si="11"/>
        <v>1.3332999999999999E-3</v>
      </c>
      <c r="G91" s="112"/>
      <c r="H91" s="111"/>
    </row>
    <row r="92" spans="1:8" x14ac:dyDescent="0.25">
      <c r="A92" s="151"/>
      <c r="B92" s="77" t="s">
        <v>201</v>
      </c>
      <c r="C92" s="47"/>
      <c r="D92" s="138"/>
      <c r="E92" s="112" t="s">
        <v>352</v>
      </c>
      <c r="F92" s="109">
        <f t="shared" si="11"/>
        <v>1.3332999999999999E-3</v>
      </c>
      <c r="G92" s="112"/>
      <c r="H92" s="111"/>
    </row>
    <row r="93" spans="1:8" x14ac:dyDescent="0.25">
      <c r="A93" s="151"/>
      <c r="B93" s="77" t="s">
        <v>202</v>
      </c>
      <c r="C93" s="47"/>
      <c r="D93" s="138"/>
      <c r="E93" s="112" t="s">
        <v>352</v>
      </c>
      <c r="F93" s="109">
        <f t="shared" si="11"/>
        <v>1.3332999999999999E-3</v>
      </c>
      <c r="G93" s="112"/>
      <c r="H93" s="111"/>
    </row>
    <row r="94" spans="1:8" ht="60" x14ac:dyDescent="0.25">
      <c r="A94" s="151"/>
      <c r="B94" s="77" t="s">
        <v>203</v>
      </c>
      <c r="C94" s="47" t="s">
        <v>318</v>
      </c>
      <c r="D94" s="138"/>
      <c r="E94" s="112" t="s">
        <v>352</v>
      </c>
      <c r="F94" s="109">
        <f t="shared" si="11"/>
        <v>1.3332999999999999E-3</v>
      </c>
      <c r="G94" s="112"/>
      <c r="H94" s="128"/>
    </row>
    <row r="95" spans="1:8" ht="105" x14ac:dyDescent="0.25">
      <c r="A95" s="151"/>
      <c r="B95" s="77" t="s">
        <v>369</v>
      </c>
      <c r="C95" s="51" t="s">
        <v>329</v>
      </c>
      <c r="D95" s="48" t="s">
        <v>516</v>
      </c>
      <c r="E95" s="112" t="s">
        <v>352</v>
      </c>
      <c r="F95" s="109">
        <f t="shared" si="11"/>
        <v>1.3332999999999999E-3</v>
      </c>
      <c r="G95" s="112"/>
      <c r="H95" s="113"/>
    </row>
    <row r="96" spans="1:8" x14ac:dyDescent="0.25">
      <c r="A96" s="151"/>
      <c r="B96" s="77" t="s">
        <v>396</v>
      </c>
      <c r="C96" s="51"/>
      <c r="D96" s="48"/>
      <c r="E96" s="117"/>
      <c r="F96" s="116"/>
      <c r="G96" s="117"/>
      <c r="H96" s="122"/>
    </row>
    <row r="97" spans="1:8" ht="30" x14ac:dyDescent="0.25">
      <c r="A97" s="151"/>
      <c r="B97" s="77" t="s">
        <v>385</v>
      </c>
      <c r="C97" s="51" t="s">
        <v>489</v>
      </c>
      <c r="D97" s="138" t="s">
        <v>517</v>
      </c>
      <c r="E97" s="112" t="s">
        <v>352</v>
      </c>
      <c r="F97" s="109">
        <f>IF(E97="Cumple","0,026666%")+IF(E97="No Cumple","0")+IF(E97="Cumple Parcialmente","0,013333%")</f>
        <v>1.3333E-4</v>
      </c>
      <c r="G97" s="112"/>
      <c r="H97" s="111"/>
    </row>
    <row r="98" spans="1:8" ht="18" customHeight="1" x14ac:dyDescent="0.25">
      <c r="A98" s="151"/>
      <c r="B98" s="77" t="s">
        <v>386</v>
      </c>
      <c r="C98" s="51" t="s">
        <v>490</v>
      </c>
      <c r="D98" s="138"/>
      <c r="E98" s="112" t="s">
        <v>352</v>
      </c>
      <c r="F98" s="109">
        <f t="shared" ref="F98:F106" si="12">IF(E98="Cumple","0,026666%")+IF(E98="No Cumple","0")+IF(E98="Cumple Parcialmente","0,013333%")</f>
        <v>1.3333E-4</v>
      </c>
      <c r="G98" s="112"/>
      <c r="H98" s="111"/>
    </row>
    <row r="99" spans="1:8" ht="18" customHeight="1" x14ac:dyDescent="0.25">
      <c r="A99" s="151"/>
      <c r="B99" s="77" t="s">
        <v>387</v>
      </c>
      <c r="C99" s="51"/>
      <c r="D99" s="138"/>
      <c r="E99" s="112" t="s">
        <v>352</v>
      </c>
      <c r="F99" s="109">
        <f t="shared" si="12"/>
        <v>1.3333E-4</v>
      </c>
      <c r="G99" s="112"/>
      <c r="H99" s="111"/>
    </row>
    <row r="100" spans="1:8" ht="18" customHeight="1" x14ac:dyDescent="0.25">
      <c r="A100" s="151"/>
      <c r="B100" s="77" t="s">
        <v>388</v>
      </c>
      <c r="C100" s="51" t="s">
        <v>491</v>
      </c>
      <c r="D100" s="138"/>
      <c r="E100" s="112" t="s">
        <v>352</v>
      </c>
      <c r="F100" s="109">
        <f t="shared" si="12"/>
        <v>1.3333E-4</v>
      </c>
      <c r="G100" s="112"/>
      <c r="H100" s="111"/>
    </row>
    <row r="101" spans="1:8" ht="18" customHeight="1" x14ac:dyDescent="0.25">
      <c r="A101" s="151"/>
      <c r="B101" s="77" t="s">
        <v>389</v>
      </c>
      <c r="C101" s="51" t="s">
        <v>492</v>
      </c>
      <c r="D101" s="138"/>
      <c r="E101" s="112" t="s">
        <v>352</v>
      </c>
      <c r="F101" s="109">
        <f t="shared" si="12"/>
        <v>1.3333E-4</v>
      </c>
      <c r="G101" s="112"/>
      <c r="H101" s="111"/>
    </row>
    <row r="102" spans="1:8" ht="18" customHeight="1" x14ac:dyDescent="0.25">
      <c r="A102" s="151"/>
      <c r="B102" s="77" t="s">
        <v>390</v>
      </c>
      <c r="C102" s="51" t="s">
        <v>493</v>
      </c>
      <c r="D102" s="138"/>
      <c r="E102" s="112" t="s">
        <v>352</v>
      </c>
      <c r="F102" s="109">
        <f t="shared" si="12"/>
        <v>1.3333E-4</v>
      </c>
      <c r="G102" s="112"/>
      <c r="H102" s="111"/>
    </row>
    <row r="103" spans="1:8" ht="30" x14ac:dyDescent="0.25">
      <c r="A103" s="151"/>
      <c r="B103" s="77" t="s">
        <v>391</v>
      </c>
      <c r="C103" s="51" t="s">
        <v>494</v>
      </c>
      <c r="D103" s="138"/>
      <c r="E103" s="112" t="s">
        <v>352</v>
      </c>
      <c r="F103" s="109">
        <f t="shared" si="12"/>
        <v>1.3333E-4</v>
      </c>
      <c r="G103" s="112"/>
      <c r="H103" s="111"/>
    </row>
    <row r="104" spans="1:8" ht="30" x14ac:dyDescent="0.25">
      <c r="A104" s="151"/>
      <c r="B104" s="77" t="s">
        <v>392</v>
      </c>
      <c r="C104" s="51" t="s">
        <v>495</v>
      </c>
      <c r="D104" s="138"/>
      <c r="E104" s="112" t="s">
        <v>352</v>
      </c>
      <c r="F104" s="109">
        <f t="shared" si="12"/>
        <v>1.3333E-4</v>
      </c>
      <c r="G104" s="112"/>
      <c r="H104" s="113"/>
    </row>
    <row r="105" spans="1:8" ht="30" x14ac:dyDescent="0.25">
      <c r="A105" s="151"/>
      <c r="B105" s="77" t="s">
        <v>393</v>
      </c>
      <c r="C105" s="51" t="s">
        <v>496</v>
      </c>
      <c r="D105" s="138"/>
      <c r="E105" s="112" t="s">
        <v>352</v>
      </c>
      <c r="F105" s="109">
        <f t="shared" si="12"/>
        <v>1.3333E-4</v>
      </c>
      <c r="G105" s="112"/>
      <c r="H105" s="111"/>
    </row>
    <row r="106" spans="1:8" ht="30" x14ac:dyDescent="0.25">
      <c r="A106" s="151"/>
      <c r="B106" s="77" t="s">
        <v>394</v>
      </c>
      <c r="C106" s="51" t="s">
        <v>497</v>
      </c>
      <c r="D106" s="138"/>
      <c r="E106" s="112" t="s">
        <v>352</v>
      </c>
      <c r="F106" s="109">
        <f t="shared" si="12"/>
        <v>1.3333E-4</v>
      </c>
      <c r="G106" s="112"/>
      <c r="H106" s="111"/>
    </row>
    <row r="107" spans="1:8" ht="120" x14ac:dyDescent="0.25">
      <c r="A107" s="137" t="s">
        <v>45</v>
      </c>
      <c r="B107" s="79" t="s">
        <v>46</v>
      </c>
      <c r="C107" s="47" t="s">
        <v>319</v>
      </c>
      <c r="D107" s="138" t="s">
        <v>518</v>
      </c>
      <c r="E107" s="117"/>
      <c r="F107" s="116"/>
      <c r="G107" s="117"/>
      <c r="H107" s="118"/>
    </row>
    <row r="108" spans="1:8" x14ac:dyDescent="0.25">
      <c r="A108" s="137"/>
      <c r="B108" s="77" t="s">
        <v>47</v>
      </c>
      <c r="C108" s="56"/>
      <c r="D108" s="138"/>
      <c r="E108" s="112" t="s">
        <v>352</v>
      </c>
      <c r="F108" s="109">
        <f>IF(E108="Cumple","0,225%")+IF(E108="No Cumple","0")+IF(E108="Cumple Parcialmente","0,1125%")</f>
        <v>1.1249999999999999E-3</v>
      </c>
      <c r="G108" s="110"/>
      <c r="H108" s="152"/>
    </row>
    <row r="109" spans="1:8" x14ac:dyDescent="0.25">
      <c r="A109" s="137"/>
      <c r="B109" s="77" t="s">
        <v>48</v>
      </c>
      <c r="C109" s="47"/>
      <c r="D109" s="138"/>
      <c r="E109" s="112" t="s">
        <v>352</v>
      </c>
      <c r="F109" s="109">
        <f t="shared" ref="F109:F115" si="13">IF(E109="Cumple","0,225%")+IF(E109="No Cumple","0")+IF(E109="Cumple Parcialmente","0,1125%")</f>
        <v>1.1249999999999999E-3</v>
      </c>
      <c r="G109" s="110"/>
      <c r="H109" s="153"/>
    </row>
    <row r="110" spans="1:8" x14ac:dyDescent="0.25">
      <c r="A110" s="137"/>
      <c r="B110" s="77" t="s">
        <v>49</v>
      </c>
      <c r="C110" s="47"/>
      <c r="D110" s="138"/>
      <c r="E110" s="112" t="s">
        <v>352</v>
      </c>
      <c r="F110" s="109">
        <f t="shared" si="13"/>
        <v>1.1249999999999999E-3</v>
      </c>
      <c r="G110" s="110"/>
      <c r="H110" s="153"/>
    </row>
    <row r="111" spans="1:8" x14ac:dyDescent="0.25">
      <c r="A111" s="137"/>
      <c r="B111" s="77" t="s">
        <v>50</v>
      </c>
      <c r="C111" s="47"/>
      <c r="D111" s="138"/>
      <c r="E111" s="112" t="s">
        <v>352</v>
      </c>
      <c r="F111" s="109">
        <f t="shared" si="13"/>
        <v>1.1249999999999999E-3</v>
      </c>
      <c r="G111" s="110"/>
      <c r="H111" s="153"/>
    </row>
    <row r="112" spans="1:8" x14ac:dyDescent="0.25">
      <c r="A112" s="137"/>
      <c r="B112" s="77" t="s">
        <v>51</v>
      </c>
      <c r="C112" s="47"/>
      <c r="D112" s="138"/>
      <c r="E112" s="112" t="s">
        <v>352</v>
      </c>
      <c r="F112" s="109">
        <f>IF(E112="Cumple","0,225%")+IF(E112="No Cumple","0")+IF(E112="Cumple Parcialmente","0,1125%")</f>
        <v>1.1249999999999999E-3</v>
      </c>
      <c r="G112" s="110"/>
      <c r="H112" s="153"/>
    </row>
    <row r="113" spans="1:8" x14ac:dyDescent="0.25">
      <c r="A113" s="137"/>
      <c r="B113" s="77" t="s">
        <v>52</v>
      </c>
      <c r="C113" s="47"/>
      <c r="D113" s="138"/>
      <c r="E113" s="112" t="s">
        <v>352</v>
      </c>
      <c r="F113" s="109">
        <f t="shared" si="13"/>
        <v>1.1249999999999999E-3</v>
      </c>
      <c r="G113" s="110"/>
      <c r="H113" s="153"/>
    </row>
    <row r="114" spans="1:8" ht="90" x14ac:dyDescent="0.25">
      <c r="A114" s="137"/>
      <c r="B114" s="77" t="s">
        <v>53</v>
      </c>
      <c r="C114" s="47" t="s">
        <v>320</v>
      </c>
      <c r="D114" s="138"/>
      <c r="E114" s="112" t="s">
        <v>352</v>
      </c>
      <c r="F114" s="109">
        <f t="shared" si="13"/>
        <v>1.1249999999999999E-3</v>
      </c>
      <c r="G114" s="110"/>
      <c r="H114" s="153"/>
    </row>
    <row r="115" spans="1:8" ht="77.25" x14ac:dyDescent="0.25">
      <c r="A115" s="137"/>
      <c r="B115" s="77" t="s">
        <v>54</v>
      </c>
      <c r="C115" s="57" t="s">
        <v>321</v>
      </c>
      <c r="D115" s="138"/>
      <c r="E115" s="112" t="s">
        <v>352</v>
      </c>
      <c r="F115" s="109">
        <f t="shared" si="13"/>
        <v>1.1249999999999999E-3</v>
      </c>
      <c r="G115" s="110"/>
      <c r="H115" s="154"/>
    </row>
    <row r="116" spans="1:8" ht="153.75" x14ac:dyDescent="0.25">
      <c r="A116" s="103" t="s">
        <v>55</v>
      </c>
      <c r="B116" s="77" t="s">
        <v>204</v>
      </c>
      <c r="C116" s="47" t="s">
        <v>322</v>
      </c>
      <c r="D116" s="48" t="s">
        <v>519</v>
      </c>
      <c r="E116" s="112" t="s">
        <v>352</v>
      </c>
      <c r="F116" s="109">
        <f>IF(E116="Cumple","1,8%")+IF(E116="No Cumple","0")+IF(E116="Cumple Parcialmente","0,9%")</f>
        <v>8.9999999999999993E-3</v>
      </c>
      <c r="G116" s="112"/>
      <c r="H116" s="113"/>
    </row>
    <row r="117" spans="1:8" ht="60" x14ac:dyDescent="0.25">
      <c r="A117" s="103" t="s">
        <v>56</v>
      </c>
      <c r="B117" s="77" t="s">
        <v>205</v>
      </c>
      <c r="C117" s="47" t="s">
        <v>323</v>
      </c>
      <c r="D117" s="48" t="s">
        <v>520</v>
      </c>
      <c r="E117" s="112" t="s">
        <v>352</v>
      </c>
      <c r="F117" s="109">
        <f>IF(E117="Cumple","1,8%")+IF(E117="No Cumple","0")+IF(E117="Cumple Parcialmente","0,9%")</f>
        <v>8.9999999999999993E-3</v>
      </c>
      <c r="G117" s="112"/>
      <c r="H117" s="111"/>
    </row>
    <row r="118" spans="1:8" ht="96" customHeight="1" x14ac:dyDescent="0.25">
      <c r="A118" s="137" t="s">
        <v>57</v>
      </c>
      <c r="B118" s="77" t="s">
        <v>58</v>
      </c>
      <c r="C118" s="47"/>
      <c r="D118" s="138" t="s">
        <v>521</v>
      </c>
      <c r="E118" s="123"/>
      <c r="F118" s="124"/>
      <c r="G118" s="123"/>
      <c r="H118" s="118"/>
    </row>
    <row r="119" spans="1:8" ht="30" x14ac:dyDescent="0.25">
      <c r="A119" s="137"/>
      <c r="B119" s="77" t="s">
        <v>59</v>
      </c>
      <c r="C119" s="47" t="s">
        <v>500</v>
      </c>
      <c r="D119" s="138"/>
      <c r="E119" s="112" t="s">
        <v>352</v>
      </c>
      <c r="F119" s="109">
        <f>IF(E119="Cumple","0,8%")+IF(E119="No Cumple","0")+IF(E119="Cumple Parcialmente","0,4%")</f>
        <v>4.0000000000000001E-3</v>
      </c>
      <c r="G119" s="125"/>
      <c r="H119" s="113"/>
    </row>
    <row r="120" spans="1:8" ht="30" x14ac:dyDescent="0.25">
      <c r="A120" s="137"/>
      <c r="B120" s="77" t="s">
        <v>60</v>
      </c>
      <c r="C120" s="47" t="s">
        <v>499</v>
      </c>
      <c r="D120" s="138"/>
      <c r="E120" s="112" t="s">
        <v>352</v>
      </c>
      <c r="F120" s="109">
        <f>IF(E120="Cumple","0,8%")+IF(E120="No Cumple","0")+IF(E120="Cumple Parcialmente","0,4%")</f>
        <v>4.0000000000000001E-3</v>
      </c>
      <c r="G120" s="125"/>
      <c r="H120" s="113"/>
    </row>
    <row r="121" spans="1:8" ht="30" x14ac:dyDescent="0.25">
      <c r="A121" s="137"/>
      <c r="B121" s="77" t="s">
        <v>61</v>
      </c>
      <c r="C121" s="47" t="s">
        <v>498</v>
      </c>
      <c r="D121" s="138"/>
      <c r="E121" s="112" t="s">
        <v>352</v>
      </c>
      <c r="F121" s="109">
        <f>IF(E121="Cumple","0,8%")+IF(E121="No Cumple","0")+IF(E121="Cumple Parcialmente","0,4%")</f>
        <v>4.0000000000000001E-3</v>
      </c>
      <c r="G121" s="125"/>
      <c r="H121" s="113"/>
    </row>
    <row r="122" spans="1:8" ht="99" customHeight="1" x14ac:dyDescent="0.25">
      <c r="A122" s="103" t="s">
        <v>62</v>
      </c>
      <c r="B122" s="77" t="s">
        <v>206</v>
      </c>
      <c r="C122" s="47" t="s">
        <v>63</v>
      </c>
      <c r="D122" s="48" t="s">
        <v>522</v>
      </c>
      <c r="E122" s="112" t="s">
        <v>352</v>
      </c>
      <c r="F122" s="109">
        <f>IF(E122="Cumple","1,8%")+IF(E122="No Cumple","0")+IF(E122="Cumple Parcialmente","0,9%")</f>
        <v>8.9999999999999993E-3</v>
      </c>
      <c r="G122" s="114">
        <v>0.12</v>
      </c>
      <c r="H122" s="111"/>
    </row>
    <row r="123" spans="1:8" ht="39" hidden="1" customHeight="1" x14ac:dyDescent="0.25">
      <c r="A123" s="58"/>
      <c r="B123" s="59"/>
      <c r="C123" s="59"/>
      <c r="D123" s="60"/>
      <c r="E123" s="61"/>
      <c r="F123" s="62">
        <f>SUM(F88:F122)</f>
        <v>5.9999699999999996E-2</v>
      </c>
      <c r="G123" s="63">
        <f>F123/G122*100%</f>
        <v>0.49999749999999998</v>
      </c>
      <c r="H123" s="74"/>
    </row>
    <row r="124" spans="1:8" ht="45" customHeight="1" x14ac:dyDescent="0.25">
      <c r="A124" s="145"/>
      <c r="B124" s="145"/>
      <c r="C124" s="145"/>
      <c r="D124" s="145"/>
      <c r="E124" s="145"/>
      <c r="F124" s="145"/>
      <c r="G124" s="145"/>
      <c r="H124" s="145"/>
    </row>
    <row r="125" spans="1:8" ht="27.75" customHeight="1" x14ac:dyDescent="0.25">
      <c r="A125" s="133" t="s">
        <v>376</v>
      </c>
      <c r="B125" s="133"/>
      <c r="C125" s="133"/>
      <c r="D125" s="133"/>
      <c r="E125" s="140" t="s">
        <v>367</v>
      </c>
      <c r="F125" s="140"/>
      <c r="G125" s="140"/>
      <c r="H125" s="140"/>
    </row>
    <row r="126" spans="1:8" ht="20.25" x14ac:dyDescent="0.25">
      <c r="A126" s="134" t="s">
        <v>383</v>
      </c>
      <c r="B126" s="134"/>
      <c r="C126" s="134" t="s">
        <v>366</v>
      </c>
      <c r="D126" s="135" t="s">
        <v>0</v>
      </c>
      <c r="E126" s="131" t="s">
        <v>344</v>
      </c>
      <c r="F126" s="139" t="s">
        <v>457</v>
      </c>
      <c r="G126" s="139" t="s">
        <v>458</v>
      </c>
      <c r="H126" s="139" t="s">
        <v>343</v>
      </c>
    </row>
    <row r="127" spans="1:8" ht="18" customHeight="1" x14ac:dyDescent="0.25">
      <c r="A127" s="76" t="s">
        <v>384</v>
      </c>
      <c r="B127" s="76" t="s">
        <v>382</v>
      </c>
      <c r="C127" s="134"/>
      <c r="D127" s="135"/>
      <c r="E127" s="131"/>
      <c r="F127" s="139"/>
      <c r="G127" s="139"/>
      <c r="H127" s="139"/>
    </row>
    <row r="128" spans="1:8" ht="45" x14ac:dyDescent="0.25">
      <c r="A128" s="137" t="s">
        <v>64</v>
      </c>
      <c r="B128" s="77" t="s">
        <v>65</v>
      </c>
      <c r="C128" s="47" t="s">
        <v>66</v>
      </c>
      <c r="D128" s="138" t="s">
        <v>523</v>
      </c>
      <c r="E128" s="112" t="s">
        <v>350</v>
      </c>
      <c r="F128" s="124">
        <v>48</v>
      </c>
      <c r="G128" s="123"/>
      <c r="H128" s="118"/>
    </row>
    <row r="129" spans="1:8" ht="45" x14ac:dyDescent="0.25">
      <c r="A129" s="137"/>
      <c r="B129" s="77" t="s">
        <v>324</v>
      </c>
      <c r="C129" s="47" t="s">
        <v>325</v>
      </c>
      <c r="D129" s="138"/>
      <c r="E129" s="112" t="s">
        <v>350</v>
      </c>
      <c r="F129" s="109">
        <f t="shared" ref="F129:F134" si="14">IF(E129="Cumple","0,4%")+IF(E129="No Cumple","0")+IF(E129="Cumple Parcialmente","0,2%")</f>
        <v>4.0000000000000001E-3</v>
      </c>
      <c r="G129" s="112"/>
      <c r="H129" s="113"/>
    </row>
    <row r="130" spans="1:8" x14ac:dyDescent="0.25">
      <c r="A130" s="137"/>
      <c r="B130" s="77" t="s">
        <v>207</v>
      </c>
      <c r="C130" s="47" t="s">
        <v>67</v>
      </c>
      <c r="D130" s="138"/>
      <c r="E130" s="112" t="s">
        <v>350</v>
      </c>
      <c r="F130" s="109">
        <f t="shared" si="14"/>
        <v>4.0000000000000001E-3</v>
      </c>
      <c r="G130" s="112"/>
      <c r="H130" s="113"/>
    </row>
    <row r="131" spans="1:8" ht="60" x14ac:dyDescent="0.25">
      <c r="A131" s="137"/>
      <c r="B131" s="77" t="s">
        <v>208</v>
      </c>
      <c r="C131" s="47" t="s">
        <v>326</v>
      </c>
      <c r="D131" s="138"/>
      <c r="E131" s="112" t="s">
        <v>350</v>
      </c>
      <c r="F131" s="109">
        <f t="shared" si="14"/>
        <v>4.0000000000000001E-3</v>
      </c>
      <c r="G131" s="112"/>
      <c r="H131" s="113"/>
    </row>
    <row r="132" spans="1:8" ht="60" x14ac:dyDescent="0.25">
      <c r="A132" s="137"/>
      <c r="B132" s="77" t="s">
        <v>209</v>
      </c>
      <c r="C132" s="47" t="s">
        <v>327</v>
      </c>
      <c r="D132" s="138"/>
      <c r="E132" s="112" t="s">
        <v>350</v>
      </c>
      <c r="F132" s="109">
        <f t="shared" si="14"/>
        <v>4.0000000000000001E-3</v>
      </c>
      <c r="G132" s="112"/>
      <c r="H132" s="113"/>
    </row>
    <row r="133" spans="1:8" ht="105" x14ac:dyDescent="0.25">
      <c r="A133" s="137"/>
      <c r="B133" s="77" t="s">
        <v>330</v>
      </c>
      <c r="C133" s="47" t="s">
        <v>331</v>
      </c>
      <c r="D133" s="138"/>
      <c r="E133" s="112" t="s">
        <v>350</v>
      </c>
      <c r="F133" s="109">
        <f t="shared" si="14"/>
        <v>4.0000000000000001E-3</v>
      </c>
      <c r="G133" s="112"/>
      <c r="H133" s="113"/>
    </row>
    <row r="134" spans="1:8" ht="75" customHeight="1" x14ac:dyDescent="0.25">
      <c r="A134" s="103" t="s">
        <v>68</v>
      </c>
      <c r="B134" s="77" t="s">
        <v>210</v>
      </c>
      <c r="C134" s="47" t="s">
        <v>69</v>
      </c>
      <c r="D134" s="48" t="s">
        <v>524</v>
      </c>
      <c r="E134" s="112" t="s">
        <v>350</v>
      </c>
      <c r="F134" s="109">
        <f t="shared" si="14"/>
        <v>4.0000000000000001E-3</v>
      </c>
      <c r="G134" s="112"/>
      <c r="H134" s="113"/>
    </row>
    <row r="135" spans="1:8" ht="60" x14ac:dyDescent="0.25">
      <c r="A135" s="143" t="s">
        <v>70</v>
      </c>
      <c r="B135" s="77" t="s">
        <v>211</v>
      </c>
      <c r="C135" s="47" t="s">
        <v>71</v>
      </c>
      <c r="D135" s="138" t="s">
        <v>525</v>
      </c>
      <c r="E135" s="112" t="s">
        <v>350</v>
      </c>
      <c r="F135" s="109">
        <f>IF(E135="Cumple","1%")+IF(E135="No Cumple","0")+IF(E135="Cumple Parcialmente","0,5%")</f>
        <v>0.01</v>
      </c>
      <c r="G135" s="112"/>
      <c r="H135" s="113"/>
    </row>
    <row r="136" spans="1:8" ht="45" x14ac:dyDescent="0.25">
      <c r="A136" s="143"/>
      <c r="B136" s="77" t="s">
        <v>574</v>
      </c>
      <c r="C136" s="47" t="s">
        <v>332</v>
      </c>
      <c r="D136" s="138"/>
      <c r="E136" s="112" t="s">
        <v>350</v>
      </c>
      <c r="F136" s="109">
        <f>IF(E136="Cumple","1%")+IF(E136="No Cumple","0")+IF(E136="Cumple Parcialmente","0,5%")</f>
        <v>0.01</v>
      </c>
      <c r="G136" s="112"/>
      <c r="H136" s="121"/>
    </row>
    <row r="137" spans="1:8" ht="45" x14ac:dyDescent="0.25">
      <c r="A137" s="137" t="s">
        <v>72</v>
      </c>
      <c r="B137" s="77" t="s">
        <v>212</v>
      </c>
      <c r="C137" s="47" t="s">
        <v>333</v>
      </c>
      <c r="D137" s="138" t="s">
        <v>73</v>
      </c>
      <c r="E137" s="112" t="s">
        <v>350</v>
      </c>
      <c r="F137" s="109">
        <f>IF(E137="Cumple","0,2666%")+IF(E137="No Cumple","0")+IF(E137="Cumple Parcialmente","0,1333%")</f>
        <v>2.666E-3</v>
      </c>
      <c r="G137" s="112"/>
      <c r="H137" s="113"/>
    </row>
    <row r="138" spans="1:8" ht="85.5" customHeight="1" x14ac:dyDescent="0.25">
      <c r="A138" s="137"/>
      <c r="B138" s="77" t="s">
        <v>213</v>
      </c>
      <c r="C138" s="47" t="s">
        <v>334</v>
      </c>
      <c r="D138" s="138"/>
      <c r="E138" s="112" t="s">
        <v>350</v>
      </c>
      <c r="F138" s="109">
        <f t="shared" ref="F138:F139" si="15">IF(E138="Cumple","0,2666%")+IF(E138="No Cumple","0")+IF(E138="Cumple Parcialmente","0,1333%")</f>
        <v>2.666E-3</v>
      </c>
      <c r="G138" s="112"/>
      <c r="H138" s="129"/>
    </row>
    <row r="139" spans="1:8" ht="45" x14ac:dyDescent="0.25">
      <c r="A139" s="137"/>
      <c r="B139" s="77" t="s">
        <v>214</v>
      </c>
      <c r="C139" s="47" t="s">
        <v>501</v>
      </c>
      <c r="D139" s="138"/>
      <c r="E139" s="112" t="s">
        <v>350</v>
      </c>
      <c r="F139" s="109">
        <f t="shared" si="15"/>
        <v>2.666E-3</v>
      </c>
      <c r="G139" s="112"/>
      <c r="H139" s="130"/>
    </row>
    <row r="140" spans="1:8" ht="60" x14ac:dyDescent="0.25">
      <c r="A140" s="103" t="s">
        <v>74</v>
      </c>
      <c r="B140" s="77" t="s">
        <v>215</v>
      </c>
      <c r="C140" s="47" t="s">
        <v>75</v>
      </c>
      <c r="D140" s="48" t="s">
        <v>526</v>
      </c>
      <c r="E140" s="112" t="s">
        <v>350</v>
      </c>
      <c r="F140" s="109">
        <f>IF(E140="Cumple","2%")+IF(E140="No Cumple","0")+IF(E140="Cumple Parcialmente","1%")</f>
        <v>0.02</v>
      </c>
      <c r="G140" s="112"/>
      <c r="H140" s="113"/>
    </row>
    <row r="141" spans="1:8" ht="90" x14ac:dyDescent="0.25">
      <c r="A141" s="137" t="s">
        <v>76</v>
      </c>
      <c r="B141" s="77" t="s">
        <v>77</v>
      </c>
      <c r="C141" s="47" t="s">
        <v>78</v>
      </c>
      <c r="D141" s="138" t="s">
        <v>527</v>
      </c>
      <c r="E141" s="117"/>
      <c r="F141" s="116"/>
      <c r="G141" s="117"/>
      <c r="H141" s="118"/>
    </row>
    <row r="142" spans="1:8" x14ac:dyDescent="0.25">
      <c r="A142" s="137"/>
      <c r="B142" s="77" t="s">
        <v>216</v>
      </c>
      <c r="C142" s="47"/>
      <c r="D142" s="138"/>
      <c r="E142" s="112" t="s">
        <v>350</v>
      </c>
      <c r="F142" s="109">
        <f>IF(E142="Cumple","0,2%")+IF(E142="No Cumple","0")+IF(E142="Cumple Parcialmente","0,1%")</f>
        <v>2E-3</v>
      </c>
      <c r="G142" s="112"/>
      <c r="H142" s="113"/>
    </row>
    <row r="143" spans="1:8" x14ac:dyDescent="0.25">
      <c r="A143" s="137"/>
      <c r="B143" s="77" t="s">
        <v>217</v>
      </c>
      <c r="C143" s="47"/>
      <c r="D143" s="138"/>
      <c r="E143" s="112" t="s">
        <v>350</v>
      </c>
      <c r="F143" s="109">
        <f t="shared" ref="F143:F145" si="16">IF(E143="Cumple","0,2%")+IF(E143="No Cumple","0")+IF(E143="Cumple Parcialmente","0,1%")</f>
        <v>2E-3</v>
      </c>
      <c r="G143" s="112"/>
      <c r="H143" s="113"/>
    </row>
    <row r="144" spans="1:8" x14ac:dyDescent="0.25">
      <c r="A144" s="137"/>
      <c r="B144" s="77" t="s">
        <v>218</v>
      </c>
      <c r="C144" s="47"/>
      <c r="D144" s="138"/>
      <c r="E144" s="112" t="s">
        <v>350</v>
      </c>
      <c r="F144" s="109">
        <f t="shared" si="16"/>
        <v>2E-3</v>
      </c>
      <c r="G144" s="112"/>
      <c r="H144" s="113"/>
    </row>
    <row r="145" spans="1:8" x14ac:dyDescent="0.25">
      <c r="A145" s="137"/>
      <c r="B145" s="77" t="s">
        <v>219</v>
      </c>
      <c r="C145" s="47"/>
      <c r="D145" s="138"/>
      <c r="E145" s="112" t="s">
        <v>350</v>
      </c>
      <c r="F145" s="109">
        <f t="shared" si="16"/>
        <v>2E-3</v>
      </c>
      <c r="G145" s="114">
        <v>0.08</v>
      </c>
      <c r="H145" s="113"/>
    </row>
    <row r="146" spans="1:8" ht="18" hidden="1" x14ac:dyDescent="0.25">
      <c r="A146" s="58"/>
      <c r="B146" s="59"/>
      <c r="C146" s="59"/>
      <c r="D146" s="60"/>
      <c r="E146" s="61"/>
      <c r="F146" s="62">
        <f>SUM(F129:F145)</f>
        <v>7.9998000000000014E-2</v>
      </c>
      <c r="G146" s="63">
        <f>F146/G145*100%</f>
        <v>0.99997500000000017</v>
      </c>
      <c r="H146" s="74"/>
    </row>
    <row r="147" spans="1:8" ht="18" x14ac:dyDescent="0.25">
      <c r="A147" s="145"/>
      <c r="B147" s="145"/>
      <c r="C147" s="145"/>
      <c r="D147" s="145"/>
      <c r="E147" s="145"/>
      <c r="F147" s="145"/>
      <c r="G147" s="145"/>
      <c r="H147" s="145"/>
    </row>
    <row r="148" spans="1:8" ht="31.5" customHeight="1" x14ac:dyDescent="0.25">
      <c r="A148" s="133" t="s">
        <v>377</v>
      </c>
      <c r="B148" s="133"/>
      <c r="C148" s="133"/>
      <c r="D148" s="133"/>
      <c r="E148" s="140" t="s">
        <v>367</v>
      </c>
      <c r="F148" s="140"/>
      <c r="G148" s="140"/>
      <c r="H148" s="140"/>
    </row>
    <row r="149" spans="1:8" ht="20.25" x14ac:dyDescent="0.25">
      <c r="A149" s="134" t="s">
        <v>383</v>
      </c>
      <c r="B149" s="134"/>
      <c r="C149" s="134" t="s">
        <v>366</v>
      </c>
      <c r="D149" s="135" t="s">
        <v>0</v>
      </c>
      <c r="E149" s="131" t="s">
        <v>344</v>
      </c>
      <c r="F149" s="139" t="s">
        <v>457</v>
      </c>
      <c r="G149" s="139" t="s">
        <v>458</v>
      </c>
      <c r="H149" s="139" t="s">
        <v>343</v>
      </c>
    </row>
    <row r="150" spans="1:8" ht="18" customHeight="1" x14ac:dyDescent="0.25">
      <c r="A150" s="76" t="s">
        <v>384</v>
      </c>
      <c r="B150" s="76" t="s">
        <v>382</v>
      </c>
      <c r="C150" s="134"/>
      <c r="D150" s="135"/>
      <c r="E150" s="131"/>
      <c r="F150" s="139"/>
      <c r="G150" s="139"/>
      <c r="H150" s="139"/>
    </row>
    <row r="151" spans="1:8" ht="45" x14ac:dyDescent="0.25">
      <c r="A151" s="103" t="s">
        <v>79</v>
      </c>
      <c r="B151" s="77" t="s">
        <v>220</v>
      </c>
      <c r="C151" s="47" t="s">
        <v>224</v>
      </c>
      <c r="D151" s="48" t="s">
        <v>80</v>
      </c>
      <c r="E151" s="112" t="s">
        <v>351</v>
      </c>
      <c r="F151" s="109">
        <f>IF(E151="Cumple","3%")+IF(E151="No Cumple","0")+IF(E151="Cumple Parcialmente","1,5%")</f>
        <v>0</v>
      </c>
      <c r="G151" s="112"/>
      <c r="H151" s="113"/>
    </row>
    <row r="152" spans="1:8" ht="69" customHeight="1" x14ac:dyDescent="0.25">
      <c r="A152" s="103" t="s">
        <v>81</v>
      </c>
      <c r="B152" s="77" t="s">
        <v>221</v>
      </c>
      <c r="C152" s="47" t="s">
        <v>502</v>
      </c>
      <c r="D152" s="48" t="s">
        <v>82</v>
      </c>
      <c r="E152" s="112" t="s">
        <v>351</v>
      </c>
      <c r="F152" s="109">
        <f t="shared" ref="F152:F154" si="17">IF(E152="Cumple","3%")+IF(E152="No Cumple","0")+IF(E152="Cumple Parcialmente","1,5%")</f>
        <v>0</v>
      </c>
      <c r="G152" s="112"/>
      <c r="H152" s="113"/>
    </row>
    <row r="153" spans="1:8" ht="120" x14ac:dyDescent="0.25">
      <c r="A153" s="103" t="s">
        <v>83</v>
      </c>
      <c r="B153" s="77" t="s">
        <v>222</v>
      </c>
      <c r="C153" s="47" t="s">
        <v>225</v>
      </c>
      <c r="D153" s="48" t="s">
        <v>84</v>
      </c>
      <c r="E153" s="112" t="s">
        <v>351</v>
      </c>
      <c r="F153" s="109">
        <f t="shared" si="17"/>
        <v>0</v>
      </c>
      <c r="G153" s="112"/>
      <c r="H153" s="121"/>
    </row>
    <row r="154" spans="1:8" ht="120" x14ac:dyDescent="0.25">
      <c r="A154" s="103" t="s">
        <v>85</v>
      </c>
      <c r="B154" s="77" t="s">
        <v>223</v>
      </c>
      <c r="C154" s="47" t="s">
        <v>142</v>
      </c>
      <c r="D154" s="48" t="s">
        <v>528</v>
      </c>
      <c r="E154" s="112" t="s">
        <v>351</v>
      </c>
      <c r="F154" s="109">
        <f t="shared" si="17"/>
        <v>0</v>
      </c>
      <c r="G154" s="114">
        <v>0.12</v>
      </c>
      <c r="H154" s="111"/>
    </row>
    <row r="155" spans="1:8" ht="18" hidden="1" x14ac:dyDescent="0.25">
      <c r="A155" s="58"/>
      <c r="B155" s="59"/>
      <c r="C155" s="59"/>
      <c r="D155" s="60"/>
      <c r="E155" s="61"/>
      <c r="F155" s="62">
        <f>SUM(F151:F154)</f>
        <v>0</v>
      </c>
      <c r="G155" s="63">
        <f>F155/G154*100%</f>
        <v>0</v>
      </c>
      <c r="H155" s="75"/>
    </row>
    <row r="156" spans="1:8" ht="18" x14ac:dyDescent="0.25">
      <c r="A156" s="145"/>
      <c r="B156" s="145"/>
      <c r="C156" s="145"/>
      <c r="D156" s="145"/>
      <c r="E156" s="145"/>
      <c r="F156" s="145"/>
      <c r="G156" s="145"/>
      <c r="H156" s="145"/>
    </row>
    <row r="157" spans="1:8" ht="33" customHeight="1" x14ac:dyDescent="0.25">
      <c r="A157" s="133" t="s">
        <v>378</v>
      </c>
      <c r="B157" s="133"/>
      <c r="C157" s="133"/>
      <c r="D157" s="133"/>
      <c r="E157" s="140" t="s">
        <v>367</v>
      </c>
      <c r="F157" s="140"/>
      <c r="G157" s="140"/>
      <c r="H157" s="140"/>
    </row>
    <row r="158" spans="1:8" ht="20.25" x14ac:dyDescent="0.25">
      <c r="A158" s="134" t="s">
        <v>383</v>
      </c>
      <c r="B158" s="134"/>
      <c r="C158" s="134" t="s">
        <v>366</v>
      </c>
      <c r="D158" s="135" t="s">
        <v>0</v>
      </c>
      <c r="E158" s="131" t="s">
        <v>344</v>
      </c>
      <c r="F158" s="139" t="s">
        <v>457</v>
      </c>
      <c r="G158" s="139" t="s">
        <v>458</v>
      </c>
      <c r="H158" s="139" t="s">
        <v>343</v>
      </c>
    </row>
    <row r="159" spans="1:8" ht="18" customHeight="1" x14ac:dyDescent="0.25">
      <c r="A159" s="76" t="s">
        <v>384</v>
      </c>
      <c r="B159" s="76" t="s">
        <v>382</v>
      </c>
      <c r="C159" s="134"/>
      <c r="D159" s="135"/>
      <c r="E159" s="131"/>
      <c r="F159" s="139"/>
      <c r="G159" s="139"/>
      <c r="H159" s="139"/>
    </row>
    <row r="160" spans="1:8" ht="105" x14ac:dyDescent="0.25">
      <c r="A160" s="137" t="s">
        <v>86</v>
      </c>
      <c r="B160" s="77" t="s">
        <v>87</v>
      </c>
      <c r="C160" s="47" t="s">
        <v>226</v>
      </c>
      <c r="D160" s="138" t="s">
        <v>88</v>
      </c>
      <c r="E160" s="117"/>
      <c r="F160" s="116"/>
      <c r="G160" s="117"/>
      <c r="H160" s="118"/>
    </row>
    <row r="161" spans="1:8" x14ac:dyDescent="0.25">
      <c r="A161" s="137"/>
      <c r="B161" s="77" t="s">
        <v>227</v>
      </c>
      <c r="C161" s="47" t="s">
        <v>461</v>
      </c>
      <c r="D161" s="138"/>
      <c r="E161" s="112" t="s">
        <v>352</v>
      </c>
      <c r="F161" s="109">
        <f>IF(E161="Cumple","1%")+IF(E161="No Cumple","0")+IF(E161="Cumple Parcialmente","0,5%")</f>
        <v>5.0000000000000001E-3</v>
      </c>
      <c r="G161" s="112"/>
      <c r="H161" s="146"/>
    </row>
    <row r="162" spans="1:8" ht="45" x14ac:dyDescent="0.25">
      <c r="A162" s="137"/>
      <c r="B162" s="77" t="s">
        <v>228</v>
      </c>
      <c r="C162" s="47" t="s">
        <v>462</v>
      </c>
      <c r="D162" s="138"/>
      <c r="E162" s="112" t="s">
        <v>352</v>
      </c>
      <c r="F162" s="109">
        <f t="shared" ref="F162:F164" si="18">IF(E162="Cumple","1%")+IF(E162="No Cumple","0")+IF(E162="Cumple Parcialmente","0,5%")</f>
        <v>5.0000000000000001E-3</v>
      </c>
      <c r="G162" s="112"/>
      <c r="H162" s="147"/>
    </row>
    <row r="163" spans="1:8" ht="17.25" customHeight="1" x14ac:dyDescent="0.25">
      <c r="A163" s="137"/>
      <c r="B163" s="77" t="s">
        <v>230</v>
      </c>
      <c r="C163" s="47" t="s">
        <v>459</v>
      </c>
      <c r="D163" s="138"/>
      <c r="E163" s="112" t="s">
        <v>352</v>
      </c>
      <c r="F163" s="109">
        <f t="shared" si="18"/>
        <v>5.0000000000000001E-3</v>
      </c>
      <c r="G163" s="112"/>
      <c r="H163" s="147"/>
    </row>
    <row r="164" spans="1:8" ht="51" customHeight="1" x14ac:dyDescent="0.25">
      <c r="A164" s="137"/>
      <c r="B164" s="77" t="s">
        <v>229</v>
      </c>
      <c r="C164" s="47" t="s">
        <v>460</v>
      </c>
      <c r="D164" s="138"/>
      <c r="E164" s="112" t="s">
        <v>352</v>
      </c>
      <c r="F164" s="109">
        <f t="shared" si="18"/>
        <v>5.0000000000000001E-3</v>
      </c>
      <c r="G164" s="114">
        <v>0.04</v>
      </c>
      <c r="H164" s="147"/>
    </row>
    <row r="165" spans="1:8" ht="51" hidden="1" customHeight="1" x14ac:dyDescent="0.25">
      <c r="A165" s="58"/>
      <c r="B165" s="59"/>
      <c r="C165" s="59"/>
      <c r="D165" s="60"/>
      <c r="E165" s="61"/>
      <c r="F165" s="62">
        <f>SUM(F161:F164)</f>
        <v>0.02</v>
      </c>
      <c r="G165" s="63">
        <f>F165/G164*100%</f>
        <v>0.5</v>
      </c>
      <c r="H165" s="75"/>
    </row>
    <row r="166" spans="1:8" ht="31.5" customHeight="1" x14ac:dyDescent="0.25">
      <c r="A166" s="145"/>
      <c r="B166" s="145"/>
      <c r="C166" s="145"/>
      <c r="D166" s="145"/>
      <c r="E166" s="145"/>
      <c r="F166" s="145"/>
      <c r="G166" s="145"/>
      <c r="H166" s="145"/>
    </row>
    <row r="167" spans="1:8" ht="31.5" customHeight="1" x14ac:dyDescent="0.25">
      <c r="A167" s="133" t="s">
        <v>379</v>
      </c>
      <c r="B167" s="133"/>
      <c r="C167" s="133"/>
      <c r="D167" s="133"/>
      <c r="E167" s="140" t="s">
        <v>367</v>
      </c>
      <c r="F167" s="140"/>
      <c r="G167" s="140"/>
      <c r="H167" s="140"/>
    </row>
    <row r="168" spans="1:8" ht="20.25" x14ac:dyDescent="0.25">
      <c r="A168" s="134" t="s">
        <v>383</v>
      </c>
      <c r="B168" s="134"/>
      <c r="C168" s="134" t="s">
        <v>366</v>
      </c>
      <c r="D168" s="135" t="s">
        <v>0</v>
      </c>
      <c r="E168" s="131" t="s">
        <v>344</v>
      </c>
      <c r="F168" s="139" t="s">
        <v>457</v>
      </c>
      <c r="G168" s="139" t="s">
        <v>458</v>
      </c>
      <c r="H168" s="139" t="s">
        <v>343</v>
      </c>
    </row>
    <row r="169" spans="1:8" ht="18" customHeight="1" x14ac:dyDescent="0.25">
      <c r="A169" s="76" t="s">
        <v>384</v>
      </c>
      <c r="B169" s="76" t="s">
        <v>382</v>
      </c>
      <c r="C169" s="134"/>
      <c r="D169" s="135"/>
      <c r="E169" s="131"/>
      <c r="F169" s="139"/>
      <c r="G169" s="139"/>
      <c r="H169" s="139"/>
    </row>
    <row r="170" spans="1:8" ht="150" x14ac:dyDescent="0.25">
      <c r="A170" s="103" t="s">
        <v>89</v>
      </c>
      <c r="B170" s="77" t="s">
        <v>90</v>
      </c>
      <c r="C170" s="47"/>
      <c r="D170" s="48"/>
      <c r="E170" s="123"/>
      <c r="F170" s="124"/>
      <c r="G170" s="123"/>
      <c r="H170" s="118"/>
    </row>
    <row r="171" spans="1:8" ht="90" x14ac:dyDescent="0.25">
      <c r="A171" s="137" t="s">
        <v>91</v>
      </c>
      <c r="B171" s="77" t="s">
        <v>92</v>
      </c>
      <c r="C171" s="47" t="s">
        <v>93</v>
      </c>
      <c r="D171" s="138" t="s">
        <v>94</v>
      </c>
      <c r="E171" s="123"/>
      <c r="F171" s="124"/>
      <c r="G171" s="123"/>
      <c r="H171" s="118"/>
    </row>
    <row r="172" spans="1:8" ht="30" x14ac:dyDescent="0.25">
      <c r="A172" s="137"/>
      <c r="B172" s="77" t="s">
        <v>231</v>
      </c>
      <c r="C172" s="47"/>
      <c r="D172" s="138"/>
      <c r="E172" s="112" t="s">
        <v>350</v>
      </c>
      <c r="F172" s="109">
        <f>IF(E172="Cumple","0,17777%")+IF(E172="No Cumple","0")+IF(E172="Cumple Parcialmente","0,088885%")</f>
        <v>1.7776999999999999E-3</v>
      </c>
      <c r="G172" s="125"/>
      <c r="H172" s="111"/>
    </row>
    <row r="173" spans="1:8" x14ac:dyDescent="0.25">
      <c r="A173" s="137"/>
      <c r="B173" s="77" t="s">
        <v>232</v>
      </c>
      <c r="C173" s="47" t="s">
        <v>463</v>
      </c>
      <c r="D173" s="138"/>
      <c r="E173" s="112" t="s">
        <v>350</v>
      </c>
      <c r="F173" s="109">
        <f t="shared" ref="F173:F180" si="19">IF(E173="Cumple","0,17777%")+IF(E173="No Cumple","0")+IF(E173="Cumple Parcialmente","0,088885%")</f>
        <v>1.7776999999999999E-3</v>
      </c>
      <c r="G173" s="125"/>
      <c r="H173" s="111"/>
    </row>
    <row r="174" spans="1:8" ht="30" x14ac:dyDescent="0.25">
      <c r="A174" s="137"/>
      <c r="B174" s="77" t="s">
        <v>233</v>
      </c>
      <c r="C174" s="47" t="s">
        <v>464</v>
      </c>
      <c r="D174" s="138"/>
      <c r="E174" s="112" t="s">
        <v>350</v>
      </c>
      <c r="F174" s="109">
        <f t="shared" si="19"/>
        <v>1.7776999999999999E-3</v>
      </c>
      <c r="G174" s="125"/>
      <c r="H174" s="111"/>
    </row>
    <row r="175" spans="1:8" ht="30" x14ac:dyDescent="0.25">
      <c r="A175" s="137"/>
      <c r="B175" s="77" t="s">
        <v>234</v>
      </c>
      <c r="C175" s="47" t="s">
        <v>465</v>
      </c>
      <c r="D175" s="138"/>
      <c r="E175" s="112" t="s">
        <v>350</v>
      </c>
      <c r="F175" s="109">
        <f t="shared" si="19"/>
        <v>1.7776999999999999E-3</v>
      </c>
      <c r="G175" s="125"/>
      <c r="H175" s="111"/>
    </row>
    <row r="176" spans="1:8" x14ac:dyDescent="0.25">
      <c r="A176" s="137"/>
      <c r="B176" s="77" t="s">
        <v>235</v>
      </c>
      <c r="C176" s="47"/>
      <c r="D176" s="138"/>
      <c r="E176" s="112" t="s">
        <v>350</v>
      </c>
      <c r="F176" s="109">
        <f t="shared" si="19"/>
        <v>1.7776999999999999E-3</v>
      </c>
      <c r="G176" s="125"/>
      <c r="H176" s="111"/>
    </row>
    <row r="177" spans="1:8" ht="30" x14ac:dyDescent="0.25">
      <c r="A177" s="137"/>
      <c r="B177" s="77" t="s">
        <v>236</v>
      </c>
      <c r="C177" s="47"/>
      <c r="D177" s="138"/>
      <c r="E177" s="112" t="s">
        <v>350</v>
      </c>
      <c r="F177" s="109">
        <f t="shared" si="19"/>
        <v>1.7776999999999999E-3</v>
      </c>
      <c r="G177" s="125"/>
      <c r="H177" s="111"/>
    </row>
    <row r="178" spans="1:8" ht="30" x14ac:dyDescent="0.25">
      <c r="A178" s="137"/>
      <c r="B178" s="77" t="s">
        <v>237</v>
      </c>
      <c r="C178" s="47"/>
      <c r="D178" s="138"/>
      <c r="E178" s="112" t="s">
        <v>350</v>
      </c>
      <c r="F178" s="109">
        <f t="shared" si="19"/>
        <v>1.7776999999999999E-3</v>
      </c>
      <c r="G178" s="125"/>
      <c r="H178" s="111"/>
    </row>
    <row r="179" spans="1:8" ht="30" x14ac:dyDescent="0.25">
      <c r="A179" s="137"/>
      <c r="B179" s="77" t="s">
        <v>238</v>
      </c>
      <c r="C179" s="47" t="s">
        <v>466</v>
      </c>
      <c r="D179" s="138"/>
      <c r="E179" s="112" t="s">
        <v>350</v>
      </c>
      <c r="F179" s="109">
        <f t="shared" si="19"/>
        <v>1.7776999999999999E-3</v>
      </c>
      <c r="G179" s="125"/>
      <c r="H179" s="111"/>
    </row>
    <row r="180" spans="1:8" ht="90" x14ac:dyDescent="0.25">
      <c r="A180" s="137"/>
      <c r="B180" s="77" t="s">
        <v>239</v>
      </c>
      <c r="C180" s="47" t="s">
        <v>581</v>
      </c>
      <c r="D180" s="138"/>
      <c r="E180" s="112" t="s">
        <v>350</v>
      </c>
      <c r="F180" s="109">
        <f t="shared" si="19"/>
        <v>1.7776999999999999E-3</v>
      </c>
      <c r="G180" s="125"/>
      <c r="H180" s="113"/>
    </row>
    <row r="181" spans="1:8" ht="150" x14ac:dyDescent="0.25">
      <c r="A181" s="137" t="s">
        <v>95</v>
      </c>
      <c r="B181" s="77" t="s">
        <v>96</v>
      </c>
      <c r="C181" s="47" t="s">
        <v>97</v>
      </c>
      <c r="D181" s="138" t="s">
        <v>529</v>
      </c>
      <c r="E181" s="123"/>
      <c r="F181" s="124"/>
      <c r="G181" s="123"/>
      <c r="H181" s="118"/>
    </row>
    <row r="182" spans="1:8" ht="30" x14ac:dyDescent="0.25">
      <c r="A182" s="137"/>
      <c r="B182" s="77" t="s">
        <v>231</v>
      </c>
      <c r="C182" s="47"/>
      <c r="D182" s="138"/>
      <c r="E182" s="112" t="s">
        <v>350</v>
      </c>
      <c r="F182" s="109">
        <f>IF(E182="Cumple","0,106666%")+IF(E182="No Cumple","0")+IF(E182="Cumple Parcialmente","0,053333%")</f>
        <v>1.0666600000000001E-3</v>
      </c>
      <c r="G182" s="125"/>
      <c r="H182" s="111"/>
    </row>
    <row r="183" spans="1:8" x14ac:dyDescent="0.25">
      <c r="A183" s="137"/>
      <c r="B183" s="77" t="s">
        <v>232</v>
      </c>
      <c r="C183" s="47" t="s">
        <v>463</v>
      </c>
      <c r="D183" s="138"/>
      <c r="E183" s="112" t="s">
        <v>350</v>
      </c>
      <c r="F183" s="109">
        <f t="shared" ref="F183:F196" si="20">IF(E183="Cumple","0,106666%")+IF(E183="No Cumple","0")+IF(E183="Cumple Parcialmente","0,053333%")</f>
        <v>1.0666600000000001E-3</v>
      </c>
      <c r="G183" s="125"/>
      <c r="H183" s="111"/>
    </row>
    <row r="184" spans="1:8" ht="30" x14ac:dyDescent="0.25">
      <c r="A184" s="137"/>
      <c r="B184" s="77" t="s">
        <v>233</v>
      </c>
      <c r="C184" s="47" t="s">
        <v>464</v>
      </c>
      <c r="D184" s="138"/>
      <c r="E184" s="112" t="s">
        <v>350</v>
      </c>
      <c r="F184" s="109">
        <f t="shared" si="20"/>
        <v>1.0666600000000001E-3</v>
      </c>
      <c r="G184" s="125"/>
      <c r="H184" s="111"/>
    </row>
    <row r="185" spans="1:8" x14ac:dyDescent="0.25">
      <c r="A185" s="137"/>
      <c r="B185" s="77" t="s">
        <v>240</v>
      </c>
      <c r="C185" s="47" t="s">
        <v>467</v>
      </c>
      <c r="D185" s="138"/>
      <c r="E185" s="112" t="s">
        <v>350</v>
      </c>
      <c r="F185" s="109">
        <f t="shared" si="20"/>
        <v>1.0666600000000001E-3</v>
      </c>
      <c r="G185" s="125"/>
      <c r="H185" s="111"/>
    </row>
    <row r="186" spans="1:8" x14ac:dyDescent="0.25">
      <c r="A186" s="137"/>
      <c r="B186" s="77" t="s">
        <v>235</v>
      </c>
      <c r="C186" s="47"/>
      <c r="D186" s="138"/>
      <c r="E186" s="112" t="s">
        <v>350</v>
      </c>
      <c r="F186" s="109">
        <f t="shared" si="20"/>
        <v>1.0666600000000001E-3</v>
      </c>
      <c r="G186" s="125"/>
      <c r="H186" s="111"/>
    </row>
    <row r="187" spans="1:8" ht="30" x14ac:dyDescent="0.25">
      <c r="A187" s="137"/>
      <c r="B187" s="77" t="s">
        <v>236</v>
      </c>
      <c r="C187" s="47"/>
      <c r="D187" s="138"/>
      <c r="E187" s="112" t="s">
        <v>350</v>
      </c>
      <c r="F187" s="109">
        <f t="shared" si="20"/>
        <v>1.0666600000000001E-3</v>
      </c>
      <c r="G187" s="125"/>
      <c r="H187" s="111"/>
    </row>
    <row r="188" spans="1:8" x14ac:dyDescent="0.25">
      <c r="A188" s="137"/>
      <c r="B188" s="77" t="s">
        <v>241</v>
      </c>
      <c r="C188" s="47"/>
      <c r="D188" s="138"/>
      <c r="E188" s="112" t="s">
        <v>350</v>
      </c>
      <c r="F188" s="109">
        <f t="shared" si="20"/>
        <v>1.0666600000000001E-3</v>
      </c>
      <c r="G188" s="125"/>
      <c r="H188" s="111"/>
    </row>
    <row r="189" spans="1:8" x14ac:dyDescent="0.25">
      <c r="A189" s="137"/>
      <c r="B189" s="77" t="s">
        <v>242</v>
      </c>
      <c r="C189" s="47" t="s">
        <v>468</v>
      </c>
      <c r="D189" s="138"/>
      <c r="E189" s="112" t="s">
        <v>350</v>
      </c>
      <c r="F189" s="109">
        <f t="shared" si="20"/>
        <v>1.0666600000000001E-3</v>
      </c>
      <c r="G189" s="125"/>
      <c r="H189" s="111"/>
    </row>
    <row r="190" spans="1:8" x14ac:dyDescent="0.25">
      <c r="A190" s="137"/>
      <c r="B190" s="77" t="s">
        <v>243</v>
      </c>
      <c r="C190" s="47"/>
      <c r="D190" s="138"/>
      <c r="E190" s="112" t="s">
        <v>350</v>
      </c>
      <c r="F190" s="109">
        <f t="shared" si="20"/>
        <v>1.0666600000000001E-3</v>
      </c>
      <c r="G190" s="125"/>
      <c r="H190" s="111"/>
    </row>
    <row r="191" spans="1:8" x14ac:dyDescent="0.25">
      <c r="A191" s="137"/>
      <c r="B191" s="77" t="s">
        <v>244</v>
      </c>
      <c r="C191" s="47" t="s">
        <v>469</v>
      </c>
      <c r="D191" s="138"/>
      <c r="E191" s="112" t="s">
        <v>350</v>
      </c>
      <c r="F191" s="109">
        <f t="shared" si="20"/>
        <v>1.0666600000000001E-3</v>
      </c>
      <c r="G191" s="125"/>
      <c r="H191" s="111"/>
    </row>
    <row r="192" spans="1:8" x14ac:dyDescent="0.25">
      <c r="A192" s="137"/>
      <c r="B192" s="77" t="s">
        <v>245</v>
      </c>
      <c r="C192" s="47" t="s">
        <v>470</v>
      </c>
      <c r="D192" s="138"/>
      <c r="E192" s="112" t="s">
        <v>350</v>
      </c>
      <c r="F192" s="109">
        <f t="shared" si="20"/>
        <v>1.0666600000000001E-3</v>
      </c>
      <c r="G192" s="125"/>
      <c r="H192" s="111"/>
    </row>
    <row r="193" spans="1:8" x14ac:dyDescent="0.25">
      <c r="A193" s="137"/>
      <c r="B193" s="77" t="s">
        <v>246</v>
      </c>
      <c r="C193" s="47" t="s">
        <v>471</v>
      </c>
      <c r="D193" s="138"/>
      <c r="E193" s="112" t="s">
        <v>350</v>
      </c>
      <c r="F193" s="109">
        <f t="shared" si="20"/>
        <v>1.0666600000000001E-3</v>
      </c>
      <c r="G193" s="125"/>
      <c r="H193" s="111"/>
    </row>
    <row r="194" spans="1:8" ht="30" x14ac:dyDescent="0.25">
      <c r="A194" s="137"/>
      <c r="B194" s="77" t="s">
        <v>247</v>
      </c>
      <c r="C194" s="47" t="s">
        <v>472</v>
      </c>
      <c r="D194" s="138"/>
      <c r="E194" s="112" t="s">
        <v>350</v>
      </c>
      <c r="F194" s="109">
        <f t="shared" si="20"/>
        <v>1.0666600000000001E-3</v>
      </c>
      <c r="G194" s="125"/>
      <c r="H194" s="111"/>
    </row>
    <row r="195" spans="1:8" ht="30" x14ac:dyDescent="0.25">
      <c r="A195" s="137"/>
      <c r="B195" s="77" t="s">
        <v>248</v>
      </c>
      <c r="C195" s="47" t="s">
        <v>473</v>
      </c>
      <c r="D195" s="138"/>
      <c r="E195" s="112" t="s">
        <v>350</v>
      </c>
      <c r="F195" s="109">
        <f t="shared" si="20"/>
        <v>1.0666600000000001E-3</v>
      </c>
      <c r="G195" s="125"/>
      <c r="H195" s="111"/>
    </row>
    <row r="196" spans="1:8" ht="90" x14ac:dyDescent="0.25">
      <c r="A196" s="137"/>
      <c r="B196" s="77" t="s">
        <v>249</v>
      </c>
      <c r="C196" s="47" t="s">
        <v>474</v>
      </c>
      <c r="D196" s="138"/>
      <c r="E196" s="112" t="s">
        <v>350</v>
      </c>
      <c r="F196" s="109">
        <f t="shared" si="20"/>
        <v>1.0666600000000001E-3</v>
      </c>
      <c r="G196" s="125"/>
      <c r="H196" s="111"/>
    </row>
    <row r="197" spans="1:8" ht="75" x14ac:dyDescent="0.25">
      <c r="A197" s="137" t="s">
        <v>98</v>
      </c>
      <c r="B197" s="77" t="s">
        <v>99</v>
      </c>
      <c r="C197" s="47" t="s">
        <v>100</v>
      </c>
      <c r="D197" s="138" t="s">
        <v>509</v>
      </c>
      <c r="E197" s="123"/>
      <c r="F197" s="124"/>
      <c r="G197" s="123"/>
      <c r="H197" s="118"/>
    </row>
    <row r="198" spans="1:8" x14ac:dyDescent="0.25">
      <c r="A198" s="137"/>
      <c r="B198" s="77" t="s">
        <v>240</v>
      </c>
      <c r="C198" s="47" t="s">
        <v>467</v>
      </c>
      <c r="D198" s="138"/>
      <c r="E198" s="112" t="s">
        <v>350</v>
      </c>
      <c r="F198" s="109">
        <f>IF(E198="Cumple","0,145454%")+IF(E198="No Cumple","0")+IF(E198="Cumple Parcialmente","0,072727%")</f>
        <v>1.45454E-3</v>
      </c>
      <c r="G198" s="125"/>
      <c r="H198" s="111"/>
    </row>
    <row r="199" spans="1:8" x14ac:dyDescent="0.25">
      <c r="A199" s="137"/>
      <c r="B199" s="77" t="s">
        <v>235</v>
      </c>
      <c r="C199" s="47"/>
      <c r="D199" s="138"/>
      <c r="E199" s="112" t="s">
        <v>350</v>
      </c>
      <c r="F199" s="109">
        <f t="shared" ref="F199:F208" si="21">IF(E199="Cumple","0,145454%")+IF(E199="No Cumple","0")+IF(E199="Cumple Parcialmente","0,072727%")</f>
        <v>1.45454E-3</v>
      </c>
      <c r="G199" s="125"/>
      <c r="H199" s="111"/>
    </row>
    <row r="200" spans="1:8" ht="30" x14ac:dyDescent="0.25">
      <c r="A200" s="137"/>
      <c r="B200" s="77" t="s">
        <v>236</v>
      </c>
      <c r="C200" s="47"/>
      <c r="D200" s="138"/>
      <c r="E200" s="112" t="s">
        <v>350</v>
      </c>
      <c r="F200" s="109">
        <f t="shared" si="21"/>
        <v>1.45454E-3</v>
      </c>
      <c r="G200" s="125"/>
      <c r="H200" s="111"/>
    </row>
    <row r="201" spans="1:8" ht="30" x14ac:dyDescent="0.25">
      <c r="A201" s="137"/>
      <c r="B201" s="77" t="s">
        <v>237</v>
      </c>
      <c r="C201" s="47"/>
      <c r="D201" s="138"/>
      <c r="E201" s="112" t="s">
        <v>350</v>
      </c>
      <c r="F201" s="109">
        <f t="shared" si="21"/>
        <v>1.45454E-3</v>
      </c>
      <c r="G201" s="125"/>
      <c r="H201" s="111"/>
    </row>
    <row r="202" spans="1:8" x14ac:dyDescent="0.25">
      <c r="A202" s="137"/>
      <c r="B202" s="77" t="s">
        <v>241</v>
      </c>
      <c r="C202" s="47" t="s">
        <v>475</v>
      </c>
      <c r="D202" s="138"/>
      <c r="E202" s="112" t="s">
        <v>350</v>
      </c>
      <c r="F202" s="109">
        <f t="shared" si="21"/>
        <v>1.45454E-3</v>
      </c>
      <c r="G202" s="125"/>
      <c r="H202" s="111"/>
    </row>
    <row r="203" spans="1:8" ht="30" x14ac:dyDescent="0.25">
      <c r="A203" s="137"/>
      <c r="B203" s="77" t="s">
        <v>250</v>
      </c>
      <c r="C203" s="47" t="s">
        <v>476</v>
      </c>
      <c r="D203" s="138"/>
      <c r="E203" s="112" t="s">
        <v>350</v>
      </c>
      <c r="F203" s="109">
        <f t="shared" si="21"/>
        <v>1.45454E-3</v>
      </c>
      <c r="G203" s="125"/>
      <c r="H203" s="111"/>
    </row>
    <row r="204" spans="1:8" x14ac:dyDescent="0.25">
      <c r="A204" s="137"/>
      <c r="B204" s="77" t="s">
        <v>251</v>
      </c>
      <c r="C204" s="47" t="s">
        <v>477</v>
      </c>
      <c r="D204" s="138"/>
      <c r="E204" s="112" t="s">
        <v>350</v>
      </c>
      <c r="F204" s="109">
        <f t="shared" si="21"/>
        <v>1.45454E-3</v>
      </c>
      <c r="G204" s="125"/>
      <c r="H204" s="111"/>
    </row>
    <row r="205" spans="1:8" ht="30" x14ac:dyDescent="0.25">
      <c r="A205" s="137"/>
      <c r="B205" s="77" t="s">
        <v>252</v>
      </c>
      <c r="C205" s="47" t="s">
        <v>478</v>
      </c>
      <c r="D205" s="138"/>
      <c r="E205" s="112" t="s">
        <v>350</v>
      </c>
      <c r="F205" s="109">
        <f t="shared" si="21"/>
        <v>1.45454E-3</v>
      </c>
      <c r="G205" s="125"/>
      <c r="H205" s="111"/>
    </row>
    <row r="206" spans="1:8" x14ac:dyDescent="0.25">
      <c r="A206" s="137"/>
      <c r="B206" s="77" t="s">
        <v>253</v>
      </c>
      <c r="C206" s="47" t="s">
        <v>479</v>
      </c>
      <c r="D206" s="138"/>
      <c r="E206" s="112" t="s">
        <v>350</v>
      </c>
      <c r="F206" s="109">
        <f t="shared" si="21"/>
        <v>1.45454E-3</v>
      </c>
      <c r="G206" s="125"/>
      <c r="H206" s="111"/>
    </row>
    <row r="207" spans="1:8" ht="150" x14ac:dyDescent="0.25">
      <c r="A207" s="137"/>
      <c r="B207" s="77" t="s">
        <v>254</v>
      </c>
      <c r="C207" s="47" t="s">
        <v>480</v>
      </c>
      <c r="D207" s="138"/>
      <c r="E207" s="112" t="s">
        <v>350</v>
      </c>
      <c r="F207" s="109">
        <f t="shared" si="21"/>
        <v>1.45454E-3</v>
      </c>
      <c r="G207" s="125"/>
      <c r="H207" s="113"/>
    </row>
    <row r="208" spans="1:8" ht="90" x14ac:dyDescent="0.25">
      <c r="A208" s="137"/>
      <c r="B208" s="77" t="s">
        <v>249</v>
      </c>
      <c r="C208" s="47" t="s">
        <v>481</v>
      </c>
      <c r="D208" s="138"/>
      <c r="E208" s="112" t="s">
        <v>350</v>
      </c>
      <c r="F208" s="109">
        <f t="shared" si="21"/>
        <v>1.45454E-3</v>
      </c>
      <c r="G208" s="125"/>
      <c r="H208" s="113"/>
    </row>
    <row r="209" spans="1:8" ht="135" x14ac:dyDescent="0.25">
      <c r="A209" s="137" t="s">
        <v>101</v>
      </c>
      <c r="B209" s="77" t="s">
        <v>255</v>
      </c>
      <c r="C209" s="47" t="s">
        <v>102</v>
      </c>
      <c r="D209" s="138" t="s">
        <v>103</v>
      </c>
      <c r="E209" s="112" t="s">
        <v>350</v>
      </c>
      <c r="F209" s="109">
        <f>IF(E209="Cumple","0,8%")+IF(E209="No Cumple","0")+IF(E209="Cumple Parcialmente","0,4%")</f>
        <v>8.0000000000000002E-3</v>
      </c>
      <c r="G209" s="112"/>
      <c r="H209" s="111"/>
    </row>
    <row r="210" spans="1:8" ht="90" x14ac:dyDescent="0.25">
      <c r="A210" s="137"/>
      <c r="B210" s="77" t="s">
        <v>239</v>
      </c>
      <c r="C210" s="47" t="s">
        <v>482</v>
      </c>
      <c r="D210" s="138"/>
      <c r="E210" s="112" t="s">
        <v>350</v>
      </c>
      <c r="F210" s="109">
        <f>IF(E210="Cumple","0,8%")+IF(E210="No Cumple","0")+IF(E210="Cumple Parcialmente","0,4%")</f>
        <v>8.0000000000000002E-3</v>
      </c>
      <c r="G210" s="112"/>
      <c r="H210" s="111"/>
    </row>
    <row r="211" spans="1:8" ht="75" x14ac:dyDescent="0.25">
      <c r="A211" s="137" t="s">
        <v>104</v>
      </c>
      <c r="B211" s="77" t="s">
        <v>256</v>
      </c>
      <c r="C211" s="47" t="s">
        <v>105</v>
      </c>
      <c r="D211" s="138" t="s">
        <v>530</v>
      </c>
      <c r="E211" s="112" t="s">
        <v>350</v>
      </c>
      <c r="F211" s="109">
        <f t="shared" ref="F211:F213" si="22">IF(E211="Cumple","0,8%")+IF(E211="No Cumple","0")+IF(E211="Cumple Parcialmente","0,4%")</f>
        <v>8.0000000000000002E-3</v>
      </c>
      <c r="G211" s="112"/>
      <c r="H211" s="111"/>
    </row>
    <row r="212" spans="1:8" ht="90" x14ac:dyDescent="0.25">
      <c r="A212" s="137"/>
      <c r="B212" s="77" t="s">
        <v>257</v>
      </c>
      <c r="C212" s="47" t="s">
        <v>582</v>
      </c>
      <c r="D212" s="138"/>
      <c r="E212" s="112" t="s">
        <v>350</v>
      </c>
      <c r="F212" s="109">
        <f t="shared" si="22"/>
        <v>8.0000000000000002E-3</v>
      </c>
      <c r="G212" s="112"/>
      <c r="H212" s="111"/>
    </row>
    <row r="213" spans="1:8" ht="75" x14ac:dyDescent="0.25">
      <c r="A213" s="103" t="s">
        <v>106</v>
      </c>
      <c r="B213" s="77" t="s">
        <v>258</v>
      </c>
      <c r="C213" s="47" t="s">
        <v>107</v>
      </c>
      <c r="D213" s="48" t="s">
        <v>531</v>
      </c>
      <c r="E213" s="112" t="s">
        <v>350</v>
      </c>
      <c r="F213" s="109">
        <f t="shared" si="22"/>
        <v>8.0000000000000002E-3</v>
      </c>
      <c r="G213" s="112"/>
      <c r="H213" s="111"/>
    </row>
    <row r="214" spans="1:8" ht="30" x14ac:dyDescent="0.25">
      <c r="A214" s="137" t="s">
        <v>108</v>
      </c>
      <c r="B214" s="77" t="s">
        <v>259</v>
      </c>
      <c r="C214" s="47" t="s">
        <v>483</v>
      </c>
      <c r="D214" s="138" t="s">
        <v>109</v>
      </c>
      <c r="E214" s="112" t="s">
        <v>350</v>
      </c>
      <c r="F214" s="109">
        <f>IF(E214="Cumple","0,4%")+IF(E214="No Cumple","0")+IF(E214="Cumple Parcialmente","0,2%")</f>
        <v>4.0000000000000001E-3</v>
      </c>
      <c r="G214" s="112"/>
      <c r="H214" s="113"/>
    </row>
    <row r="215" spans="1:8" ht="75" x14ac:dyDescent="0.25">
      <c r="A215" s="137"/>
      <c r="B215" s="77" t="s">
        <v>335</v>
      </c>
      <c r="C215" s="47" t="s">
        <v>110</v>
      </c>
      <c r="D215" s="138"/>
      <c r="E215" s="112" t="s">
        <v>350</v>
      </c>
      <c r="F215" s="109">
        <f>IF(E215="Cumple","0,4%")+IF(E215="No Cumple","0")+IF(E215="Cumple Parcialmente","0,2%")</f>
        <v>4.0000000000000001E-3</v>
      </c>
      <c r="G215" s="112"/>
      <c r="H215" s="113"/>
    </row>
    <row r="216" spans="1:8" ht="90" x14ac:dyDescent="0.25">
      <c r="A216" s="103" t="s">
        <v>111</v>
      </c>
      <c r="B216" s="77" t="s">
        <v>260</v>
      </c>
      <c r="C216" s="47" t="s">
        <v>112</v>
      </c>
      <c r="D216" s="48" t="s">
        <v>113</v>
      </c>
      <c r="E216" s="112" t="s">
        <v>350</v>
      </c>
      <c r="F216" s="109">
        <f>IF(E216="Cumple","1,6%")+IF(E216="No Cumple","0")+IF(E216="Cumple Parcialmente","0,8%")</f>
        <v>1.6E-2</v>
      </c>
      <c r="G216" s="112"/>
      <c r="H216" s="111"/>
    </row>
    <row r="217" spans="1:8" ht="75" x14ac:dyDescent="0.25">
      <c r="A217" s="137" t="s">
        <v>114</v>
      </c>
      <c r="B217" s="77" t="s">
        <v>261</v>
      </c>
      <c r="C217" s="47" t="s">
        <v>115</v>
      </c>
      <c r="D217" s="138" t="s">
        <v>532</v>
      </c>
      <c r="E217" s="112" t="s">
        <v>350</v>
      </c>
      <c r="F217" s="109">
        <f>IF(E217="Cumple","0,96%")+IF(E217="No Cumple","0")+IF(E217="Cumple Parcialmente","0,48%")</f>
        <v>9.5999999999999992E-3</v>
      </c>
      <c r="G217" s="112"/>
      <c r="H217" s="111"/>
    </row>
    <row r="218" spans="1:8" ht="105" x14ac:dyDescent="0.25">
      <c r="A218" s="137"/>
      <c r="B218" s="77" t="s">
        <v>116</v>
      </c>
      <c r="C218" s="47" t="s">
        <v>484</v>
      </c>
      <c r="D218" s="138"/>
      <c r="E218" s="123"/>
      <c r="F218" s="116"/>
      <c r="G218" s="117"/>
      <c r="H218" s="118"/>
    </row>
    <row r="219" spans="1:8" x14ac:dyDescent="0.25">
      <c r="A219" s="137"/>
      <c r="B219" s="77" t="s">
        <v>262</v>
      </c>
      <c r="C219" s="47"/>
      <c r="D219" s="138"/>
      <c r="E219" s="112" t="s">
        <v>350</v>
      </c>
      <c r="F219" s="109">
        <f>IF(E219="Cumple","0,96%")+IF(E219="No Cumple","0")+IF(E219="Cumple Parcialmente","0,48%")</f>
        <v>9.5999999999999992E-3</v>
      </c>
      <c r="G219" s="112"/>
      <c r="H219" s="113"/>
    </row>
    <row r="220" spans="1:8" ht="30" x14ac:dyDescent="0.25">
      <c r="A220" s="137"/>
      <c r="B220" s="77" t="s">
        <v>336</v>
      </c>
      <c r="C220" s="47"/>
      <c r="D220" s="138"/>
      <c r="E220" s="112" t="s">
        <v>350</v>
      </c>
      <c r="F220" s="109">
        <f t="shared" ref="F220:F222" si="23">IF(E220="Cumple","0,96%")+IF(E220="No Cumple","0")+IF(E220="Cumple Parcialmente","0,48%")</f>
        <v>9.5999999999999992E-3</v>
      </c>
      <c r="G220" s="112"/>
      <c r="H220" s="113"/>
    </row>
    <row r="221" spans="1:8" x14ac:dyDescent="0.25">
      <c r="A221" s="137"/>
      <c r="B221" s="77" t="s">
        <v>263</v>
      </c>
      <c r="C221" s="47"/>
      <c r="D221" s="138"/>
      <c r="E221" s="112" t="s">
        <v>350</v>
      </c>
      <c r="F221" s="109">
        <f t="shared" si="23"/>
        <v>9.5999999999999992E-3</v>
      </c>
      <c r="G221" s="112"/>
      <c r="H221" s="113"/>
    </row>
    <row r="222" spans="1:8" ht="30" x14ac:dyDescent="0.25">
      <c r="A222" s="137"/>
      <c r="B222" s="77" t="s">
        <v>264</v>
      </c>
      <c r="C222" s="47"/>
      <c r="D222" s="138"/>
      <c r="E222" s="112" t="s">
        <v>350</v>
      </c>
      <c r="F222" s="109">
        <f t="shared" si="23"/>
        <v>9.5999999999999992E-3</v>
      </c>
      <c r="G222" s="114">
        <v>0.16</v>
      </c>
      <c r="H222" s="113"/>
    </row>
    <row r="223" spans="1:8" ht="18" hidden="1" x14ac:dyDescent="0.25">
      <c r="A223" s="45"/>
      <c r="B223" s="46"/>
      <c r="C223" s="47"/>
      <c r="D223" s="48"/>
      <c r="E223" s="49"/>
      <c r="F223" s="50">
        <f>SUM(F172:F222)</f>
        <v>0.15999914000000001</v>
      </c>
      <c r="G223" s="63">
        <f>F223/G222*100%</f>
        <v>0.99999462500000003</v>
      </c>
      <c r="H223" s="72"/>
    </row>
    <row r="224" spans="1:8" ht="18" x14ac:dyDescent="0.25">
      <c r="A224" s="145"/>
      <c r="B224" s="145"/>
      <c r="C224" s="145"/>
      <c r="D224" s="145"/>
      <c r="E224" s="145"/>
      <c r="F224" s="145"/>
      <c r="G224" s="145"/>
      <c r="H224" s="145"/>
    </row>
    <row r="225" spans="1:8" ht="32.25" customHeight="1" x14ac:dyDescent="0.25">
      <c r="A225" s="133" t="s">
        <v>380</v>
      </c>
      <c r="B225" s="133"/>
      <c r="C225" s="133"/>
      <c r="D225" s="133"/>
      <c r="E225" s="140" t="s">
        <v>367</v>
      </c>
      <c r="F225" s="140"/>
      <c r="G225" s="140"/>
      <c r="H225" s="140"/>
    </row>
    <row r="226" spans="1:8" ht="20.25" x14ac:dyDescent="0.25">
      <c r="A226" s="134" t="s">
        <v>383</v>
      </c>
      <c r="B226" s="134"/>
      <c r="C226" s="134" t="s">
        <v>366</v>
      </c>
      <c r="D226" s="135" t="s">
        <v>0</v>
      </c>
      <c r="E226" s="131" t="s">
        <v>344</v>
      </c>
      <c r="F226" s="139" t="s">
        <v>457</v>
      </c>
      <c r="G226" s="139" t="s">
        <v>458</v>
      </c>
      <c r="H226" s="139" t="s">
        <v>343</v>
      </c>
    </row>
    <row r="227" spans="1:8" ht="18" customHeight="1" x14ac:dyDescent="0.25">
      <c r="A227" s="76" t="s">
        <v>384</v>
      </c>
      <c r="B227" s="76" t="s">
        <v>382</v>
      </c>
      <c r="C227" s="134"/>
      <c r="D227" s="135"/>
      <c r="E227" s="131"/>
      <c r="F227" s="139"/>
      <c r="G227" s="139"/>
      <c r="H227" s="139"/>
    </row>
    <row r="228" spans="1:8" ht="95.25" customHeight="1" x14ac:dyDescent="0.25">
      <c r="A228" s="103" t="s">
        <v>117</v>
      </c>
      <c r="B228" s="77" t="s">
        <v>265</v>
      </c>
      <c r="C228" s="47" t="s">
        <v>118</v>
      </c>
      <c r="D228" s="48" t="s">
        <v>533</v>
      </c>
      <c r="E228" s="112" t="s">
        <v>351</v>
      </c>
      <c r="F228" s="109">
        <f>IF(E228="Cumple","7,5%")+IF(E228="No Cumple","0")+IF(E228="Cumple Parcialmente","3,75%")</f>
        <v>0</v>
      </c>
      <c r="G228" s="112"/>
      <c r="H228" s="111"/>
    </row>
    <row r="229" spans="1:8" x14ac:dyDescent="0.25">
      <c r="A229" s="137" t="s">
        <v>119</v>
      </c>
      <c r="B229" s="77" t="s">
        <v>120</v>
      </c>
      <c r="C229" s="47"/>
      <c r="D229" s="138" t="s">
        <v>121</v>
      </c>
      <c r="E229" s="123"/>
      <c r="F229" s="124"/>
      <c r="G229" s="123"/>
      <c r="H229" s="118"/>
    </row>
    <row r="230" spans="1:8" ht="45" x14ac:dyDescent="0.25">
      <c r="A230" s="137"/>
      <c r="B230" s="77" t="s">
        <v>266</v>
      </c>
      <c r="C230" s="47" t="s">
        <v>122</v>
      </c>
      <c r="D230" s="138"/>
      <c r="E230" s="112" t="s">
        <v>351</v>
      </c>
      <c r="F230" s="109">
        <f>IF(E230="Cumple","0,3%")+IF(E230="No Cumple","0")+IF(E230="Cumple Parcialmente","0,15%")</f>
        <v>0</v>
      </c>
      <c r="G230" s="125"/>
      <c r="H230" s="126"/>
    </row>
    <row r="231" spans="1:8" ht="60" x14ac:dyDescent="0.25">
      <c r="A231" s="137"/>
      <c r="B231" s="77" t="s">
        <v>267</v>
      </c>
      <c r="C231" s="47" t="s">
        <v>123</v>
      </c>
      <c r="D231" s="138"/>
      <c r="E231" s="112" t="s">
        <v>351</v>
      </c>
      <c r="F231" s="109">
        <f t="shared" ref="F231:F233" si="24">IF(E231="Cumple","0,3%")+IF(E231="No Cumple","0")+IF(E231="Cumple Parcialmente","0,15%")</f>
        <v>0</v>
      </c>
      <c r="G231" s="125"/>
      <c r="H231" s="126"/>
    </row>
    <row r="232" spans="1:8" ht="75" x14ac:dyDescent="0.25">
      <c r="A232" s="137"/>
      <c r="B232" s="77" t="s">
        <v>268</v>
      </c>
      <c r="C232" s="47" t="s">
        <v>124</v>
      </c>
      <c r="D232" s="138"/>
      <c r="E232" s="112" t="s">
        <v>351</v>
      </c>
      <c r="F232" s="109">
        <f t="shared" si="24"/>
        <v>0</v>
      </c>
      <c r="G232" s="125"/>
      <c r="H232" s="126"/>
    </row>
    <row r="233" spans="1:8" ht="105" x14ac:dyDescent="0.25">
      <c r="A233" s="137"/>
      <c r="B233" s="77" t="s">
        <v>269</v>
      </c>
      <c r="C233" s="47" t="s">
        <v>125</v>
      </c>
      <c r="D233" s="64" t="s">
        <v>126</v>
      </c>
      <c r="E233" s="112" t="s">
        <v>351</v>
      </c>
      <c r="F233" s="109">
        <f t="shared" si="24"/>
        <v>0</v>
      </c>
      <c r="G233" s="125"/>
      <c r="H233" s="111"/>
    </row>
    <row r="234" spans="1:8" x14ac:dyDescent="0.25">
      <c r="A234" s="137"/>
      <c r="B234" s="77" t="s">
        <v>127</v>
      </c>
      <c r="C234" s="47"/>
      <c r="D234" s="142" t="s">
        <v>121</v>
      </c>
      <c r="E234" s="123"/>
      <c r="F234" s="124"/>
      <c r="G234" s="123"/>
      <c r="H234" s="118"/>
    </row>
    <row r="235" spans="1:8" ht="195" x14ac:dyDescent="0.25">
      <c r="A235" s="137"/>
      <c r="B235" s="77" t="s">
        <v>270</v>
      </c>
      <c r="C235" s="47" t="s">
        <v>128</v>
      </c>
      <c r="D235" s="142"/>
      <c r="E235" s="112" t="s">
        <v>351</v>
      </c>
      <c r="F235" s="109">
        <f>IF(E235="Cumple","0,3%")+IF(E235="No Cumple","0")+IF(E235="Cumple Parcialmente","0,15%")</f>
        <v>0</v>
      </c>
      <c r="G235" s="112"/>
      <c r="H235" s="111"/>
    </row>
    <row r="236" spans="1:8" ht="45" x14ac:dyDescent="0.25">
      <c r="A236" s="137"/>
      <c r="B236" s="77" t="s">
        <v>271</v>
      </c>
      <c r="C236" s="47" t="s">
        <v>129</v>
      </c>
      <c r="D236" s="142"/>
      <c r="E236" s="112" t="s">
        <v>351</v>
      </c>
      <c r="F236" s="109">
        <f t="shared" ref="F236:F255" si="25">IF(E236="Cumple","0,3%")+IF(E236="No Cumple","0")+IF(E236="Cumple Parcialmente","0,15%")</f>
        <v>0</v>
      </c>
      <c r="G236" s="112"/>
      <c r="H236" s="111"/>
    </row>
    <row r="237" spans="1:8" ht="105" x14ac:dyDescent="0.25">
      <c r="A237" s="137"/>
      <c r="B237" s="77" t="s">
        <v>272</v>
      </c>
      <c r="C237" s="47" t="s">
        <v>130</v>
      </c>
      <c r="D237" s="142"/>
      <c r="E237" s="112" t="s">
        <v>351</v>
      </c>
      <c r="F237" s="109">
        <f t="shared" si="25"/>
        <v>0</v>
      </c>
      <c r="G237" s="112"/>
      <c r="H237" s="111"/>
    </row>
    <row r="238" spans="1:8" x14ac:dyDescent="0.25">
      <c r="A238" s="137"/>
      <c r="B238" s="77" t="s">
        <v>273</v>
      </c>
      <c r="C238" s="47"/>
      <c r="D238" s="142"/>
      <c r="E238" s="112" t="s">
        <v>351</v>
      </c>
      <c r="F238" s="109">
        <f t="shared" si="25"/>
        <v>0</v>
      </c>
      <c r="G238" s="112"/>
      <c r="H238" s="111"/>
    </row>
    <row r="239" spans="1:8" x14ac:dyDescent="0.25">
      <c r="A239" s="137"/>
      <c r="B239" s="77" t="s">
        <v>274</v>
      </c>
      <c r="C239" s="47"/>
      <c r="D239" s="142"/>
      <c r="E239" s="112" t="s">
        <v>351</v>
      </c>
      <c r="F239" s="109">
        <f t="shared" si="25"/>
        <v>0</v>
      </c>
      <c r="G239" s="112"/>
      <c r="H239" s="111"/>
    </row>
    <row r="240" spans="1:8" x14ac:dyDescent="0.25">
      <c r="A240" s="137"/>
      <c r="B240" s="77" t="s">
        <v>275</v>
      </c>
      <c r="C240" s="47"/>
      <c r="D240" s="142"/>
      <c r="E240" s="112" t="s">
        <v>351</v>
      </c>
      <c r="F240" s="109">
        <f t="shared" si="25"/>
        <v>0</v>
      </c>
      <c r="G240" s="112"/>
      <c r="H240" s="111"/>
    </row>
    <row r="241" spans="1:8" ht="45" x14ac:dyDescent="0.25">
      <c r="A241" s="137"/>
      <c r="B241" s="77" t="s">
        <v>276</v>
      </c>
      <c r="C241" s="47" t="s">
        <v>131</v>
      </c>
      <c r="D241" s="142"/>
      <c r="E241" s="112" t="s">
        <v>351</v>
      </c>
      <c r="F241" s="109">
        <f t="shared" si="25"/>
        <v>0</v>
      </c>
      <c r="G241" s="112"/>
      <c r="H241" s="111"/>
    </row>
    <row r="242" spans="1:8" ht="45" x14ac:dyDescent="0.25">
      <c r="A242" s="137"/>
      <c r="B242" s="77" t="s">
        <v>277</v>
      </c>
      <c r="C242" s="47" t="s">
        <v>132</v>
      </c>
      <c r="D242" s="142"/>
      <c r="E242" s="112" t="s">
        <v>351</v>
      </c>
      <c r="F242" s="109">
        <f t="shared" si="25"/>
        <v>0</v>
      </c>
      <c r="G242" s="112"/>
      <c r="H242" s="111"/>
    </row>
    <row r="243" spans="1:8" ht="60" x14ac:dyDescent="0.25">
      <c r="A243" s="137"/>
      <c r="B243" s="77" t="s">
        <v>278</v>
      </c>
      <c r="C243" s="47" t="s">
        <v>133</v>
      </c>
      <c r="D243" s="142"/>
      <c r="E243" s="112" t="s">
        <v>351</v>
      </c>
      <c r="F243" s="109">
        <f t="shared" si="25"/>
        <v>0</v>
      </c>
      <c r="G243" s="112"/>
      <c r="H243" s="111"/>
    </row>
    <row r="244" spans="1:8" ht="60" x14ac:dyDescent="0.25">
      <c r="A244" s="137"/>
      <c r="B244" s="77" t="s">
        <v>279</v>
      </c>
      <c r="C244" s="47" t="s">
        <v>134</v>
      </c>
      <c r="D244" s="142"/>
      <c r="E244" s="112" t="s">
        <v>351</v>
      </c>
      <c r="F244" s="109">
        <f t="shared" si="25"/>
        <v>0</v>
      </c>
      <c r="G244" s="112"/>
      <c r="H244" s="111"/>
    </row>
    <row r="245" spans="1:8" ht="90" x14ac:dyDescent="0.25">
      <c r="A245" s="137"/>
      <c r="B245" s="77" t="s">
        <v>280</v>
      </c>
      <c r="C245" s="47" t="s">
        <v>135</v>
      </c>
      <c r="D245" s="142"/>
      <c r="E245" s="112" t="s">
        <v>351</v>
      </c>
      <c r="F245" s="109">
        <f t="shared" si="25"/>
        <v>0</v>
      </c>
      <c r="G245" s="112"/>
      <c r="H245" s="111"/>
    </row>
    <row r="246" spans="1:8" ht="137.25" x14ac:dyDescent="0.25">
      <c r="A246" s="137"/>
      <c r="B246" s="77" t="s">
        <v>281</v>
      </c>
      <c r="C246" s="47" t="s">
        <v>337</v>
      </c>
      <c r="D246" s="142"/>
      <c r="E246" s="112" t="s">
        <v>351</v>
      </c>
      <c r="F246" s="109">
        <f t="shared" si="25"/>
        <v>0</v>
      </c>
      <c r="G246" s="112"/>
      <c r="H246" s="111"/>
    </row>
    <row r="247" spans="1:8" ht="151.5" x14ac:dyDescent="0.25">
      <c r="A247" s="137"/>
      <c r="B247" s="77" t="s">
        <v>282</v>
      </c>
      <c r="C247" s="47" t="s">
        <v>338</v>
      </c>
      <c r="D247" s="142"/>
      <c r="E247" s="112" t="s">
        <v>351</v>
      </c>
      <c r="F247" s="109">
        <f t="shared" si="25"/>
        <v>0</v>
      </c>
      <c r="G247" s="112"/>
      <c r="H247" s="111"/>
    </row>
    <row r="248" spans="1:8" ht="92.25" x14ac:dyDescent="0.25">
      <c r="A248" s="137"/>
      <c r="B248" s="77" t="s">
        <v>283</v>
      </c>
      <c r="C248" s="51" t="s">
        <v>339</v>
      </c>
      <c r="D248" s="142"/>
      <c r="E248" s="112" t="s">
        <v>351</v>
      </c>
      <c r="F248" s="109">
        <f t="shared" si="25"/>
        <v>0</v>
      </c>
      <c r="G248" s="112"/>
      <c r="H248" s="111"/>
    </row>
    <row r="249" spans="1:8" ht="123" x14ac:dyDescent="0.25">
      <c r="A249" s="137"/>
      <c r="B249" s="77" t="s">
        <v>284</v>
      </c>
      <c r="C249" s="51" t="s">
        <v>340</v>
      </c>
      <c r="D249" s="142"/>
      <c r="E249" s="112" t="s">
        <v>351</v>
      </c>
      <c r="F249" s="109">
        <f t="shared" si="25"/>
        <v>0</v>
      </c>
      <c r="G249" s="112"/>
      <c r="H249" s="111"/>
    </row>
    <row r="250" spans="1:8" ht="45" x14ac:dyDescent="0.25">
      <c r="A250" s="137"/>
      <c r="B250" s="77" t="s">
        <v>285</v>
      </c>
      <c r="C250" s="51" t="s">
        <v>136</v>
      </c>
      <c r="D250" s="142"/>
      <c r="E250" s="112" t="s">
        <v>351</v>
      </c>
      <c r="F250" s="109">
        <f t="shared" si="25"/>
        <v>0</v>
      </c>
      <c r="G250" s="112"/>
      <c r="H250" s="111"/>
    </row>
    <row r="251" spans="1:8" ht="45" x14ac:dyDescent="0.25">
      <c r="A251" s="137"/>
      <c r="B251" s="77" t="s">
        <v>286</v>
      </c>
      <c r="C251" s="51" t="s">
        <v>137</v>
      </c>
      <c r="D251" s="142"/>
      <c r="E251" s="112" t="s">
        <v>351</v>
      </c>
      <c r="F251" s="109">
        <f t="shared" si="25"/>
        <v>0</v>
      </c>
      <c r="G251" s="112"/>
      <c r="H251" s="111"/>
    </row>
    <row r="252" spans="1:8" ht="75" x14ac:dyDescent="0.25">
      <c r="A252" s="137"/>
      <c r="B252" s="77" t="s">
        <v>287</v>
      </c>
      <c r="C252" s="51" t="s">
        <v>138</v>
      </c>
      <c r="D252" s="142"/>
      <c r="E252" s="112" t="s">
        <v>351</v>
      </c>
      <c r="F252" s="109">
        <f t="shared" si="25"/>
        <v>0</v>
      </c>
      <c r="G252" s="112"/>
      <c r="H252" s="111"/>
    </row>
    <row r="253" spans="1:8" ht="75" x14ac:dyDescent="0.25">
      <c r="A253" s="137"/>
      <c r="B253" s="77" t="s">
        <v>288</v>
      </c>
      <c r="C253" s="51" t="s">
        <v>139</v>
      </c>
      <c r="D253" s="142"/>
      <c r="E253" s="112" t="s">
        <v>351</v>
      </c>
      <c r="F253" s="109">
        <f t="shared" si="25"/>
        <v>0</v>
      </c>
      <c r="G253" s="112"/>
      <c r="H253" s="111"/>
    </row>
    <row r="254" spans="1:8" ht="60" x14ac:dyDescent="0.25">
      <c r="A254" s="137"/>
      <c r="B254" s="77" t="s">
        <v>289</v>
      </c>
      <c r="C254" s="51" t="s">
        <v>140</v>
      </c>
      <c r="D254" s="142"/>
      <c r="E254" s="112" t="s">
        <v>351</v>
      </c>
      <c r="F254" s="109">
        <f t="shared" si="25"/>
        <v>0</v>
      </c>
      <c r="G254" s="112"/>
      <c r="H254" s="111"/>
    </row>
    <row r="255" spans="1:8" ht="90" x14ac:dyDescent="0.25">
      <c r="A255" s="137"/>
      <c r="B255" s="77" t="s">
        <v>290</v>
      </c>
      <c r="C255" s="51" t="s">
        <v>141</v>
      </c>
      <c r="D255" s="142"/>
      <c r="E255" s="112" t="s">
        <v>351</v>
      </c>
      <c r="F255" s="109">
        <f t="shared" si="25"/>
        <v>0</v>
      </c>
      <c r="G255" s="114">
        <v>0.15</v>
      </c>
      <c r="H255" s="111"/>
    </row>
    <row r="256" spans="1:8" ht="18" hidden="1" x14ac:dyDescent="0.25">
      <c r="A256" s="58"/>
      <c r="B256" s="59"/>
      <c r="C256" s="65"/>
      <c r="D256" s="66"/>
      <c r="E256" s="61"/>
      <c r="F256" s="63">
        <f>SUM(F228:F255)</f>
        <v>0</v>
      </c>
      <c r="G256" s="63">
        <f>F256/G255*100%</f>
        <v>0</v>
      </c>
      <c r="H256" s="74"/>
    </row>
    <row r="257" spans="1:8" ht="18" x14ac:dyDescent="0.25">
      <c r="A257" s="145"/>
      <c r="B257" s="145"/>
      <c r="C257" s="145"/>
      <c r="D257" s="145"/>
      <c r="E257" s="145"/>
      <c r="F257" s="145"/>
      <c r="G257" s="145"/>
      <c r="H257" s="145"/>
    </row>
    <row r="258" spans="1:8" ht="23.25" x14ac:dyDescent="0.25">
      <c r="A258" s="136" t="s">
        <v>381</v>
      </c>
      <c r="B258" s="136"/>
      <c r="C258" s="136"/>
      <c r="D258" s="136"/>
      <c r="E258" s="140" t="s">
        <v>367</v>
      </c>
      <c r="F258" s="140"/>
      <c r="G258" s="140"/>
      <c r="H258" s="140"/>
    </row>
    <row r="259" spans="1:8" ht="20.25" x14ac:dyDescent="0.25">
      <c r="A259" s="134" t="s">
        <v>383</v>
      </c>
      <c r="B259" s="134"/>
      <c r="C259" s="134" t="s">
        <v>366</v>
      </c>
      <c r="D259" s="135" t="s">
        <v>0</v>
      </c>
      <c r="E259" s="131" t="s">
        <v>344</v>
      </c>
      <c r="F259" s="139" t="s">
        <v>457</v>
      </c>
      <c r="G259" s="139" t="s">
        <v>458</v>
      </c>
      <c r="H259" s="139" t="s">
        <v>343</v>
      </c>
    </row>
    <row r="260" spans="1:8" ht="18" customHeight="1" x14ac:dyDescent="0.25">
      <c r="A260" s="76" t="s">
        <v>384</v>
      </c>
      <c r="B260" s="76" t="s">
        <v>382</v>
      </c>
      <c r="C260" s="134"/>
      <c r="D260" s="135"/>
      <c r="E260" s="131"/>
      <c r="F260" s="139"/>
      <c r="G260" s="139"/>
      <c r="H260" s="139"/>
    </row>
    <row r="261" spans="1:8" ht="73.5" customHeight="1" x14ac:dyDescent="0.25">
      <c r="A261" s="104" t="s">
        <v>449</v>
      </c>
      <c r="B261" s="80" t="s">
        <v>291</v>
      </c>
      <c r="C261" s="67" t="s">
        <v>341</v>
      </c>
      <c r="D261" s="64" t="s">
        <v>293</v>
      </c>
      <c r="E261" s="112" t="s">
        <v>352</v>
      </c>
      <c r="F261" s="109">
        <f>IF(E261="Cumple","2,5%")+IF(E261="No Cumple","0")+IF(E261="Cumple Parcialmente","1,25%")</f>
        <v>1.2500000000000001E-2</v>
      </c>
      <c r="G261" s="127"/>
      <c r="H261" s="126"/>
    </row>
    <row r="262" spans="1:8" ht="63" customHeight="1" x14ac:dyDescent="0.25">
      <c r="A262" s="104" t="s">
        <v>450</v>
      </c>
      <c r="B262" s="80" t="s">
        <v>292</v>
      </c>
      <c r="C262" s="67" t="s">
        <v>342</v>
      </c>
      <c r="D262" s="64" t="s">
        <v>294</v>
      </c>
      <c r="E262" s="112" t="s">
        <v>352</v>
      </c>
      <c r="F262" s="109">
        <f>IF(E262="Cumple","2,5%")+IF(E262="No Cumple","0")+IF(E262="Cumple Parcialmente","1,25%")</f>
        <v>1.2500000000000001E-2</v>
      </c>
      <c r="G262" s="114">
        <v>0.05</v>
      </c>
      <c r="H262" s="126"/>
    </row>
    <row r="263" spans="1:8" ht="12" hidden="1" x14ac:dyDescent="0.25">
      <c r="A263" s="21"/>
      <c r="B263" s="21"/>
      <c r="C263" s="21"/>
      <c r="D263" s="22"/>
      <c r="E263" s="23"/>
      <c r="F263" s="24">
        <f>SUM(F261:F262)</f>
        <v>2.5000000000000001E-2</v>
      </c>
      <c r="G263" s="44">
        <f>F263/G262*100%</f>
        <v>0.5</v>
      </c>
      <c r="H263" s="21"/>
    </row>
    <row r="265" spans="1:8" x14ac:dyDescent="0.25">
      <c r="E265" s="68">
        <f>F12+F13+F14+F15+F16+F17+F18+F19+F20+F21+F22+F23+F24+F30+F31+F32+F33+F34+F35+F36+F37+F38+F39+F45+F46+F47+F48+F49+F50+F52+F54+F55+F56+F57+F58+F59+F60+F61+F62+F63+F64+F65+F66+F72+F73+F74+F80+F81+F82+F88+F89+F90+F91+F92+F93+F94+F95+F97+F98+F99+F100+F101+F102+F103+F104+F105+F106+F108+F109+F110+F111+F112+F113+F114+F115+F116+F117+F119+F120+F121+F122+F129+F130+F131+F132+F133+F134+F135+F136+F137+F138+F139+F140+F142+F143+F144+F145+F151+F152+F153+F154+F161+F163+F162+F164+F172+F173+F174+F175+F176+F177+F178+F179+F180+F182+F183+F184+F185+F186+F187+F189+F188+F190+F191+F192+F193+F194+F195+F196+F198+F199+F200+F201+F202+F203+F204+F205+F206+F207+F208+F209+F210+F211+F212+F213+F214+F215+F216+F217+F219+F220+F221+F222+F228+F230+F231+F232+F233+F235+F236+F238+F237+F239+F240+F241+F242+F243+F244+F245+F246+F247+F248+F249+F250+F251+F252+F253+F254+F255+F261+F262</f>
        <v>0.44349544000000007</v>
      </c>
    </row>
  </sheetData>
  <sheetProtection selectLockedCells="1"/>
  <mergeCells count="176">
    <mergeCell ref="A224:H224"/>
    <mergeCell ref="A257:H257"/>
    <mergeCell ref="G78:G79"/>
    <mergeCell ref="F86:F87"/>
    <mergeCell ref="G86:G87"/>
    <mergeCell ref="A84:H84"/>
    <mergeCell ref="A225:D225"/>
    <mergeCell ref="E225:H225"/>
    <mergeCell ref="A226:B226"/>
    <mergeCell ref="C226:C227"/>
    <mergeCell ref="D226:D227"/>
    <mergeCell ref="E226:E227"/>
    <mergeCell ref="H226:H227"/>
    <mergeCell ref="F226:F227"/>
    <mergeCell ref="G226:G227"/>
    <mergeCell ref="E167:H167"/>
    <mergeCell ref="A168:B168"/>
    <mergeCell ref="C168:C169"/>
    <mergeCell ref="D168:D169"/>
    <mergeCell ref="E168:E169"/>
    <mergeCell ref="H168:H169"/>
    <mergeCell ref="F168:F169"/>
    <mergeCell ref="G168:G169"/>
    <mergeCell ref="G149:G150"/>
    <mergeCell ref="A26:H26"/>
    <mergeCell ref="A41:H41"/>
    <mergeCell ref="A68:H68"/>
    <mergeCell ref="A76:H76"/>
    <mergeCell ref="A48:A50"/>
    <mergeCell ref="D48:D50"/>
    <mergeCell ref="A51:A63"/>
    <mergeCell ref="D51:D63"/>
    <mergeCell ref="H70:H71"/>
    <mergeCell ref="F70:F71"/>
    <mergeCell ref="G70:G71"/>
    <mergeCell ref="F28:F29"/>
    <mergeCell ref="G28:G29"/>
    <mergeCell ref="F43:F44"/>
    <mergeCell ref="G43:G44"/>
    <mergeCell ref="A258:D258"/>
    <mergeCell ref="E258:H258"/>
    <mergeCell ref="A259:B259"/>
    <mergeCell ref="C259:C260"/>
    <mergeCell ref="D259:D260"/>
    <mergeCell ref="E259:E260"/>
    <mergeCell ref="H259:H260"/>
    <mergeCell ref="F259:F260"/>
    <mergeCell ref="G259:G260"/>
    <mergeCell ref="A128:A133"/>
    <mergeCell ref="D128:D133"/>
    <mergeCell ref="A137:A139"/>
    <mergeCell ref="D137:D139"/>
    <mergeCell ref="A141:A145"/>
    <mergeCell ref="D141:D145"/>
    <mergeCell ref="A148:D148"/>
    <mergeCell ref="F158:F159"/>
    <mergeCell ref="G158:G159"/>
    <mergeCell ref="A149:B149"/>
    <mergeCell ref="C149:C150"/>
    <mergeCell ref="D149:D150"/>
    <mergeCell ref="E149:E150"/>
    <mergeCell ref="A157:D157"/>
    <mergeCell ref="E157:H157"/>
    <mergeCell ref="A158:B158"/>
    <mergeCell ref="C158:C159"/>
    <mergeCell ref="D158:D159"/>
    <mergeCell ref="E158:E159"/>
    <mergeCell ref="H158:H159"/>
    <mergeCell ref="F149:F150"/>
    <mergeCell ref="A156:H156"/>
    <mergeCell ref="E148:H148"/>
    <mergeCell ref="D135:D136"/>
    <mergeCell ref="A126:B126"/>
    <mergeCell ref="C126:C127"/>
    <mergeCell ref="D126:D127"/>
    <mergeCell ref="E126:E127"/>
    <mergeCell ref="H126:H127"/>
    <mergeCell ref="A88:A106"/>
    <mergeCell ref="D97:D106"/>
    <mergeCell ref="F126:F127"/>
    <mergeCell ref="G126:G127"/>
    <mergeCell ref="D88:D94"/>
    <mergeCell ref="A107:A115"/>
    <mergeCell ref="D107:D115"/>
    <mergeCell ref="H108:H115"/>
    <mergeCell ref="A118:A121"/>
    <mergeCell ref="D118:D121"/>
    <mergeCell ref="A124:H124"/>
    <mergeCell ref="A4:H4"/>
    <mergeCell ref="A10:B10"/>
    <mergeCell ref="H10:H11"/>
    <mergeCell ref="A13:A16"/>
    <mergeCell ref="D13:D16"/>
    <mergeCell ref="A17:A19"/>
    <mergeCell ref="D17:D19"/>
    <mergeCell ref="E9:H9"/>
    <mergeCell ref="B6:H6"/>
    <mergeCell ref="B7:H7"/>
    <mergeCell ref="A8:H8"/>
    <mergeCell ref="G10:G11"/>
    <mergeCell ref="C10:C11"/>
    <mergeCell ref="D10:D11"/>
    <mergeCell ref="A9:D9"/>
    <mergeCell ref="F10:F11"/>
    <mergeCell ref="A78:B78"/>
    <mergeCell ref="A147:H147"/>
    <mergeCell ref="A217:A222"/>
    <mergeCell ref="A160:A164"/>
    <mergeCell ref="D160:D164"/>
    <mergeCell ref="D209:D210"/>
    <mergeCell ref="A211:A212"/>
    <mergeCell ref="D211:D212"/>
    <mergeCell ref="D171:D180"/>
    <mergeCell ref="A181:A196"/>
    <mergeCell ref="D181:D196"/>
    <mergeCell ref="A197:A208"/>
    <mergeCell ref="D197:D208"/>
    <mergeCell ref="A167:D167"/>
    <mergeCell ref="A166:H166"/>
    <mergeCell ref="H161:H164"/>
    <mergeCell ref="H149:H150"/>
    <mergeCell ref="D78:D79"/>
    <mergeCell ref="E78:E79"/>
    <mergeCell ref="H78:H79"/>
    <mergeCell ref="H86:H87"/>
    <mergeCell ref="A125:D125"/>
    <mergeCell ref="E125:H125"/>
    <mergeCell ref="E85:H85"/>
    <mergeCell ref="C78:C79"/>
    <mergeCell ref="A3:H3"/>
    <mergeCell ref="D217:D222"/>
    <mergeCell ref="A229:A255"/>
    <mergeCell ref="D229:D232"/>
    <mergeCell ref="D234:D255"/>
    <mergeCell ref="A171:A180"/>
    <mergeCell ref="A209:A210"/>
    <mergeCell ref="A214:A215"/>
    <mergeCell ref="D214:D215"/>
    <mergeCell ref="E10:E11"/>
    <mergeCell ref="D72:D74"/>
    <mergeCell ref="E27:H27"/>
    <mergeCell ref="E28:E29"/>
    <mergeCell ref="H28:H29"/>
    <mergeCell ref="E42:H42"/>
    <mergeCell ref="E43:E44"/>
    <mergeCell ref="H43:H44"/>
    <mergeCell ref="A20:A23"/>
    <mergeCell ref="D20:D23"/>
    <mergeCell ref="A135:A136"/>
    <mergeCell ref="A72:A74"/>
    <mergeCell ref="A77:D77"/>
    <mergeCell ref="E77:H77"/>
    <mergeCell ref="H138:H139"/>
    <mergeCell ref="E86:E87"/>
    <mergeCell ref="A5:H5"/>
    <mergeCell ref="A85:D85"/>
    <mergeCell ref="A86:B86"/>
    <mergeCell ref="C86:C87"/>
    <mergeCell ref="D86:D87"/>
    <mergeCell ref="A27:D27"/>
    <mergeCell ref="A28:B28"/>
    <mergeCell ref="C28:C29"/>
    <mergeCell ref="D28:D29"/>
    <mergeCell ref="A42:D42"/>
    <mergeCell ref="A43:B43"/>
    <mergeCell ref="C43:C44"/>
    <mergeCell ref="D43:D44"/>
    <mergeCell ref="A30:A31"/>
    <mergeCell ref="D30:D31"/>
    <mergeCell ref="F78:F79"/>
    <mergeCell ref="A69:D69"/>
    <mergeCell ref="E69:H69"/>
    <mergeCell ref="A70:B70"/>
    <mergeCell ref="C70:C71"/>
    <mergeCell ref="D70:D71"/>
    <mergeCell ref="E70:E71"/>
  </mergeCells>
  <conditionalFormatting sqref="E12:E24">
    <cfRule type="containsText" dxfId="75" priority="70" operator="containsText" text="Cumple parcialmente">
      <formula>NOT(ISERROR(SEARCH("Cumple parcialmente",E12)))</formula>
    </cfRule>
    <cfRule type="containsText" dxfId="74" priority="71" operator="containsText" text="No cumple">
      <formula>NOT(ISERROR(SEARCH("No cumple",E12)))</formula>
    </cfRule>
    <cfRule type="containsText" dxfId="73" priority="72" operator="containsText" text="Cumple">
      <formula>NOT(ISERROR(SEARCH("Cumple",E12)))</formula>
    </cfRule>
  </conditionalFormatting>
  <conditionalFormatting sqref="E30:E39">
    <cfRule type="containsText" dxfId="72" priority="67" operator="containsText" text="Cumple parcialmente">
      <formula>NOT(ISERROR(SEARCH("Cumple parcialmente",E30)))</formula>
    </cfRule>
    <cfRule type="containsText" dxfId="71" priority="68" operator="containsText" text="No cumple">
      <formula>NOT(ISERROR(SEARCH("No cumple",E30)))</formula>
    </cfRule>
    <cfRule type="containsText" dxfId="70" priority="69" operator="containsText" text="Cumple">
      <formula>NOT(ISERROR(SEARCH("Cumple",E30)))</formula>
    </cfRule>
  </conditionalFormatting>
  <conditionalFormatting sqref="E45:E50">
    <cfRule type="containsText" dxfId="69" priority="64" operator="containsText" text="Cumple parcialmente">
      <formula>NOT(ISERROR(SEARCH("Cumple parcialmente",E45)))</formula>
    </cfRule>
    <cfRule type="containsText" dxfId="68" priority="65" operator="containsText" text="No cumple">
      <formula>NOT(ISERROR(SEARCH("No cumple",E45)))</formula>
    </cfRule>
    <cfRule type="containsText" dxfId="67" priority="66" operator="containsText" text="Cumple">
      <formula>NOT(ISERROR(SEARCH("Cumple",E45)))</formula>
    </cfRule>
  </conditionalFormatting>
  <conditionalFormatting sqref="E52 E54:E66">
    <cfRule type="containsText" dxfId="66" priority="61" operator="containsText" text="Cumple parcialmente">
      <formula>NOT(ISERROR(SEARCH("Cumple parcialmente",E52)))</formula>
    </cfRule>
    <cfRule type="containsText" dxfId="65" priority="62" operator="containsText" text="No cumple">
      <formula>NOT(ISERROR(SEARCH("No cumple",E52)))</formula>
    </cfRule>
    <cfRule type="containsText" dxfId="64" priority="63" operator="containsText" text="Cumple">
      <formula>NOT(ISERROR(SEARCH("Cumple",E52)))</formula>
    </cfRule>
  </conditionalFormatting>
  <conditionalFormatting sqref="E72:E74">
    <cfRule type="containsText" dxfId="60" priority="55" operator="containsText" text="Cumple parcialmente">
      <formula>NOT(ISERROR(SEARCH("Cumple parcialmente",E72)))</formula>
    </cfRule>
    <cfRule type="containsText" dxfId="59" priority="56" operator="containsText" text="No cumple">
      <formula>NOT(ISERROR(SEARCH("No cumple",E72)))</formula>
    </cfRule>
    <cfRule type="containsText" dxfId="58" priority="57" operator="containsText" text="Cumple">
      <formula>NOT(ISERROR(SEARCH("Cumple",E72)))</formula>
    </cfRule>
  </conditionalFormatting>
  <conditionalFormatting sqref="E80:E82">
    <cfRule type="containsText" dxfId="57" priority="52" operator="containsText" text="Cumple parcialmente">
      <formula>NOT(ISERROR(SEARCH("Cumple parcialmente",E80)))</formula>
    </cfRule>
    <cfRule type="containsText" dxfId="56" priority="53" operator="containsText" text="No cumple">
      <formula>NOT(ISERROR(SEARCH("No cumple",E80)))</formula>
    </cfRule>
    <cfRule type="containsText" dxfId="55" priority="54" operator="containsText" text="Cumple">
      <formula>NOT(ISERROR(SEARCH("Cumple",E80)))</formula>
    </cfRule>
  </conditionalFormatting>
  <conditionalFormatting sqref="E88:E95">
    <cfRule type="containsText" dxfId="54" priority="49" operator="containsText" text="Cumple parcialmente">
      <formula>NOT(ISERROR(SEARCH("Cumple parcialmente",E88)))</formula>
    </cfRule>
    <cfRule type="containsText" dxfId="53" priority="50" operator="containsText" text="No cumple">
      <formula>NOT(ISERROR(SEARCH("No cumple",E88)))</formula>
    </cfRule>
    <cfRule type="containsText" dxfId="52" priority="51" operator="containsText" text="Cumple">
      <formula>NOT(ISERROR(SEARCH("Cumple",E88)))</formula>
    </cfRule>
  </conditionalFormatting>
  <conditionalFormatting sqref="E97:E106">
    <cfRule type="containsText" dxfId="51" priority="46" operator="containsText" text="Cumple parcialmente">
      <formula>NOT(ISERROR(SEARCH("Cumple parcialmente",E97)))</formula>
    </cfRule>
    <cfRule type="containsText" dxfId="50" priority="47" operator="containsText" text="No cumple">
      <formula>NOT(ISERROR(SEARCH("No cumple",E97)))</formula>
    </cfRule>
    <cfRule type="containsText" dxfId="49" priority="48" operator="containsText" text="Cumple">
      <formula>NOT(ISERROR(SEARCH("Cumple",E97)))</formula>
    </cfRule>
  </conditionalFormatting>
  <conditionalFormatting sqref="E108:E117">
    <cfRule type="containsText" dxfId="48" priority="43" operator="containsText" text="Cumple parcialmente">
      <formula>NOT(ISERROR(SEARCH("Cumple parcialmente",E108)))</formula>
    </cfRule>
    <cfRule type="containsText" dxfId="47" priority="44" operator="containsText" text="No cumple">
      <formula>NOT(ISERROR(SEARCH("No cumple",E108)))</formula>
    </cfRule>
    <cfRule type="containsText" dxfId="46" priority="45" operator="containsText" text="Cumple">
      <formula>NOT(ISERROR(SEARCH("Cumple",E108)))</formula>
    </cfRule>
  </conditionalFormatting>
  <conditionalFormatting sqref="E119:E122">
    <cfRule type="containsText" dxfId="45" priority="40" operator="containsText" text="Cumple parcialmente">
      <formula>NOT(ISERROR(SEARCH("Cumple parcialmente",E119)))</formula>
    </cfRule>
    <cfRule type="containsText" dxfId="44" priority="41" operator="containsText" text="No cumple">
      <formula>NOT(ISERROR(SEARCH("No cumple",E119)))</formula>
    </cfRule>
    <cfRule type="containsText" dxfId="43" priority="42" operator="containsText" text="Cumple">
      <formula>NOT(ISERROR(SEARCH("Cumple",E119)))</formula>
    </cfRule>
  </conditionalFormatting>
  <conditionalFormatting sqref="E128:E140">
    <cfRule type="containsText" dxfId="42" priority="37" operator="containsText" text="Cumple parcialmente">
      <formula>NOT(ISERROR(SEARCH("Cumple parcialmente",E128)))</formula>
    </cfRule>
    <cfRule type="containsText" dxfId="41" priority="38" operator="containsText" text="No cumple">
      <formula>NOT(ISERROR(SEARCH("No cumple",E128)))</formula>
    </cfRule>
    <cfRule type="containsText" dxfId="40" priority="39" operator="containsText" text="Cumple">
      <formula>NOT(ISERROR(SEARCH("Cumple",E128)))</formula>
    </cfRule>
  </conditionalFormatting>
  <conditionalFormatting sqref="E142:E145">
    <cfRule type="containsText" dxfId="39" priority="34" operator="containsText" text="Cumple parcialmente">
      <formula>NOT(ISERROR(SEARCH("Cumple parcialmente",E142)))</formula>
    </cfRule>
    <cfRule type="containsText" dxfId="38" priority="35" operator="containsText" text="No cumple">
      <formula>NOT(ISERROR(SEARCH("No cumple",E142)))</formula>
    </cfRule>
    <cfRule type="containsText" dxfId="37" priority="36" operator="containsText" text="Cumple">
      <formula>NOT(ISERROR(SEARCH("Cumple",E142)))</formula>
    </cfRule>
  </conditionalFormatting>
  <conditionalFormatting sqref="E151:E154">
    <cfRule type="containsText" dxfId="36" priority="31" operator="containsText" text="Cumple parcialmente">
      <formula>NOT(ISERROR(SEARCH("Cumple parcialmente",E151)))</formula>
    </cfRule>
    <cfRule type="containsText" dxfId="35" priority="32" operator="containsText" text="No cumple">
      <formula>NOT(ISERROR(SEARCH("No cumple",E151)))</formula>
    </cfRule>
    <cfRule type="containsText" dxfId="34" priority="33" operator="containsText" text="Cumple">
      <formula>NOT(ISERROR(SEARCH("Cumple",E151)))</formula>
    </cfRule>
  </conditionalFormatting>
  <conditionalFormatting sqref="E161:E164">
    <cfRule type="containsText" dxfId="33" priority="28" operator="containsText" text="Cumple parcialmente">
      <formula>NOT(ISERROR(SEARCH("Cumple parcialmente",E161)))</formula>
    </cfRule>
    <cfRule type="containsText" dxfId="32" priority="29" operator="containsText" text="No cumple">
      <formula>NOT(ISERROR(SEARCH("No cumple",E161)))</formula>
    </cfRule>
    <cfRule type="containsText" dxfId="31" priority="30" operator="containsText" text="Cumple">
      <formula>NOT(ISERROR(SEARCH("Cumple",E161)))</formula>
    </cfRule>
  </conditionalFormatting>
  <conditionalFormatting sqref="E172:E180">
    <cfRule type="containsText" dxfId="30" priority="25" operator="containsText" text="Cumple parcialmente">
      <formula>NOT(ISERROR(SEARCH("Cumple parcialmente",E172)))</formula>
    </cfRule>
    <cfRule type="containsText" dxfId="29" priority="26" operator="containsText" text="No cumple">
      <formula>NOT(ISERROR(SEARCH("No cumple",E172)))</formula>
    </cfRule>
    <cfRule type="containsText" dxfId="28" priority="27" operator="containsText" text="Cumple">
      <formula>NOT(ISERROR(SEARCH("Cumple",E172)))</formula>
    </cfRule>
  </conditionalFormatting>
  <conditionalFormatting sqref="E182:E196">
    <cfRule type="containsText" dxfId="27" priority="22" operator="containsText" text="Cumple parcialmente">
      <formula>NOT(ISERROR(SEARCH("Cumple parcialmente",E182)))</formula>
    </cfRule>
    <cfRule type="containsText" dxfId="26" priority="23" operator="containsText" text="No cumple">
      <formula>NOT(ISERROR(SEARCH("No cumple",E182)))</formula>
    </cfRule>
    <cfRule type="containsText" dxfId="25" priority="24" operator="containsText" text="Cumple">
      <formula>NOT(ISERROR(SEARCH("Cumple",E182)))</formula>
    </cfRule>
  </conditionalFormatting>
  <conditionalFormatting sqref="E198:E217">
    <cfRule type="containsText" dxfId="24" priority="19" operator="containsText" text="Cumple parcialmente">
      <formula>NOT(ISERROR(SEARCH("Cumple parcialmente",E198)))</formula>
    </cfRule>
    <cfRule type="containsText" dxfId="23" priority="20" operator="containsText" text="No cumple">
      <formula>NOT(ISERROR(SEARCH("No cumple",E198)))</formula>
    </cfRule>
    <cfRule type="containsText" dxfId="22" priority="21" operator="containsText" text="Cumple">
      <formula>NOT(ISERROR(SEARCH("Cumple",E198)))</formula>
    </cfRule>
  </conditionalFormatting>
  <conditionalFormatting sqref="E228">
    <cfRule type="containsText" dxfId="18" priority="13" operator="containsText" text="Cumple parcialmente">
      <formula>NOT(ISERROR(SEARCH("Cumple parcialmente",E228)))</formula>
    </cfRule>
    <cfRule type="containsText" dxfId="17" priority="14" operator="containsText" text="No cumple">
      <formula>NOT(ISERROR(SEARCH("No cumple",E228)))</formula>
    </cfRule>
    <cfRule type="containsText" dxfId="16" priority="15" operator="containsText" text="Cumple">
      <formula>NOT(ISERROR(SEARCH("Cumple",E228)))</formula>
    </cfRule>
  </conditionalFormatting>
  <conditionalFormatting sqref="E230:E233">
    <cfRule type="containsText" dxfId="15" priority="10" operator="containsText" text="Cumple parcialmente">
      <formula>NOT(ISERROR(SEARCH("Cumple parcialmente",E230)))</formula>
    </cfRule>
    <cfRule type="containsText" dxfId="14" priority="11" operator="containsText" text="No cumple">
      <formula>NOT(ISERROR(SEARCH("No cumple",E230)))</formula>
    </cfRule>
    <cfRule type="containsText" dxfId="13" priority="12" operator="containsText" text="Cumple">
      <formula>NOT(ISERROR(SEARCH("Cumple",E230)))</formula>
    </cfRule>
  </conditionalFormatting>
  <conditionalFormatting sqref="E235:E255">
    <cfRule type="containsText" dxfId="12" priority="7" operator="containsText" text="Cumple parcialmente">
      <formula>NOT(ISERROR(SEARCH("Cumple parcialmente",E235)))</formula>
    </cfRule>
    <cfRule type="containsText" dxfId="11" priority="8" operator="containsText" text="No cumple">
      <formula>NOT(ISERROR(SEARCH("No cumple",E235)))</formula>
    </cfRule>
    <cfRule type="containsText" dxfId="10" priority="9" operator="containsText" text="Cumple">
      <formula>NOT(ISERROR(SEARCH("Cumple",E235)))</formula>
    </cfRule>
  </conditionalFormatting>
  <conditionalFormatting sqref="E261:E262">
    <cfRule type="containsText" dxfId="9" priority="4" operator="containsText" text="Cumple parcialmente">
      <formula>NOT(ISERROR(SEARCH("Cumple parcialmente",E261)))</formula>
    </cfRule>
    <cfRule type="containsText" dxfId="8" priority="5" operator="containsText" text="No cumple">
      <formula>NOT(ISERROR(SEARCH("No cumple",E261)))</formula>
    </cfRule>
    <cfRule type="containsText" dxfId="7" priority="6" operator="containsText" text="Cumple">
      <formula>NOT(ISERROR(SEARCH("Cumple",E261)))</formula>
    </cfRule>
  </conditionalFormatting>
  <conditionalFormatting sqref="E219:E222">
    <cfRule type="containsText" dxfId="6" priority="1" operator="containsText" text="Cumple parcialmente">
      <formula>NOT(ISERROR(SEARCH("Cumple parcialmente",E219)))</formula>
    </cfRule>
    <cfRule type="containsText" dxfId="5" priority="2" operator="containsText" text="No cumple">
      <formula>NOT(ISERROR(SEARCH("No cumple",E219)))</formula>
    </cfRule>
    <cfRule type="containsText" dxfId="4" priority="3" operator="containsText" text="Cumple">
      <formula>NOT(ISERROR(SEARCH("Cumple",E219)))</formula>
    </cfRule>
  </conditionalFormatting>
  <pageMargins left="0.31496062992125984" right="1.4960629921259843" top="0.74803149606299213" bottom="0.35433070866141736" header="0.51181102362204722" footer="0.51181102362204722"/>
  <pageSetup paperSize="5" scale="55" firstPageNumber="0" orientation="landscape" horizontalDpi="300" verticalDpi="300" r:id="rId1"/>
  <rowBreaks count="1" manualBreakCount="1">
    <brk id="24"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5F2EA1B3-5D26-4C66-A982-5675C873EDD7}">
          <x14:formula1>
            <xm:f>Hoja1!$A$1:$A$3</xm:f>
          </x14:formula1>
          <xm:sqref>E198:E217 E119:E123 E12:E25 E80:E83 E30:E40 E182:E196 E230:E233 E172:E180 E72:E75 E52:E66 E45:E50 E219:E223 E128:E140 E88:E106 E228 E108:E117 E142:E146 E151:E155 E161:E165 E261:E262 E235:E256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55902-7DF6-4475-89CD-F14A90C4D373}">
  <sheetPr>
    <tabColor rgb="FFFF6699"/>
  </sheetPr>
  <dimension ref="A2:T53"/>
  <sheetViews>
    <sheetView view="pageBreakPreview" topLeftCell="F13" zoomScale="84" zoomScaleNormal="66" zoomScaleSheetLayoutView="41" workbookViewId="0">
      <selection activeCell="F36" sqref="F36"/>
    </sheetView>
  </sheetViews>
  <sheetFormatPr baseColWidth="10" defaultRowHeight="15" x14ac:dyDescent="0.25"/>
  <cols>
    <col min="1" max="1" width="15.140625" customWidth="1"/>
    <col min="3" max="3" width="24.28515625" customWidth="1"/>
    <col min="4" max="5" width="20.7109375" customWidth="1"/>
    <col min="6" max="6" width="21.5703125" customWidth="1"/>
  </cols>
  <sheetData>
    <row r="2" spans="1:20" x14ac:dyDescent="0.25">
      <c r="A2" s="171"/>
      <c r="B2" s="171"/>
      <c r="C2" s="171"/>
      <c r="D2" s="171"/>
      <c r="E2" s="171"/>
      <c r="F2" s="171"/>
      <c r="G2" s="171"/>
      <c r="H2" s="171"/>
    </row>
    <row r="3" spans="1:20" ht="24.75" customHeight="1" x14ac:dyDescent="0.25">
      <c r="A3" s="164" t="s">
        <v>550</v>
      </c>
      <c r="B3" s="164"/>
      <c r="C3" s="164"/>
      <c r="D3" s="164"/>
      <c r="E3" s="164"/>
      <c r="F3" s="164"/>
      <c r="G3" s="164"/>
      <c r="H3" s="164"/>
      <c r="I3" s="163" t="s">
        <v>551</v>
      </c>
      <c r="J3" s="163"/>
      <c r="K3" s="163"/>
      <c r="L3" s="163"/>
      <c r="M3" s="163"/>
      <c r="N3" s="163"/>
      <c r="O3" s="163"/>
      <c r="P3" s="163"/>
      <c r="Q3" s="163"/>
      <c r="R3" s="163"/>
      <c r="S3" s="163"/>
      <c r="T3" s="163"/>
    </row>
    <row r="4" spans="1:20" x14ac:dyDescent="0.25">
      <c r="A4" s="105"/>
      <c r="B4" s="105"/>
      <c r="C4" s="105"/>
      <c r="D4" s="105"/>
      <c r="E4" s="105"/>
      <c r="F4" s="105"/>
      <c r="G4" s="105"/>
      <c r="H4" s="105"/>
      <c r="I4" s="106"/>
      <c r="J4" s="106"/>
      <c r="K4" s="106"/>
      <c r="L4" s="106"/>
      <c r="M4" s="106"/>
      <c r="N4" s="106"/>
      <c r="O4" s="106"/>
      <c r="P4" s="106"/>
      <c r="Q4" s="106"/>
      <c r="R4" s="106"/>
      <c r="S4" s="106"/>
      <c r="T4" s="106"/>
    </row>
    <row r="5" spans="1:20" ht="15.75" thickBot="1" x14ac:dyDescent="0.3">
      <c r="I5" s="2"/>
      <c r="J5" s="2"/>
      <c r="K5" s="2"/>
      <c r="L5" s="2"/>
      <c r="M5" s="2"/>
      <c r="N5" s="2"/>
      <c r="O5" s="2"/>
      <c r="P5" s="2"/>
      <c r="Q5" s="2"/>
      <c r="R5" s="2"/>
      <c r="S5" s="2"/>
      <c r="T5" s="2"/>
    </row>
    <row r="6" spans="1:20" ht="17.25" thickTop="1" thickBot="1" x14ac:dyDescent="0.3">
      <c r="B6" s="162">
        <v>1</v>
      </c>
      <c r="C6" s="161" t="s">
        <v>538</v>
      </c>
      <c r="D6" s="161"/>
      <c r="E6" s="161"/>
      <c r="F6" s="161"/>
      <c r="I6" s="2"/>
      <c r="J6" s="165" t="s">
        <v>573</v>
      </c>
      <c r="K6" s="166"/>
      <c r="L6" s="166"/>
      <c r="M6" s="166"/>
      <c r="N6" s="166"/>
      <c r="O6" s="166"/>
      <c r="P6" s="166"/>
      <c r="Q6" s="166"/>
      <c r="R6" s="166"/>
      <c r="S6" s="167"/>
      <c r="T6" s="2"/>
    </row>
    <row r="7" spans="1:20" s="6" customFormat="1" ht="27" thickTop="1" thickBot="1" x14ac:dyDescent="0.3">
      <c r="B7" s="162"/>
      <c r="C7" s="85" t="s">
        <v>535</v>
      </c>
      <c r="D7" s="85" t="s">
        <v>536</v>
      </c>
      <c r="E7" s="85" t="s">
        <v>549</v>
      </c>
      <c r="F7" s="81" t="s">
        <v>537</v>
      </c>
      <c r="I7" s="5"/>
      <c r="J7" s="168" t="s">
        <v>580</v>
      </c>
      <c r="K7" s="169"/>
      <c r="L7" s="169"/>
      <c r="M7" s="169"/>
      <c r="N7" s="169"/>
      <c r="O7" s="169"/>
      <c r="P7" s="169"/>
      <c r="Q7" s="169"/>
      <c r="R7" s="169"/>
      <c r="S7" s="170"/>
      <c r="T7" s="5"/>
    </row>
    <row r="8" spans="1:20" ht="21.75" thickTop="1" thickBot="1" x14ac:dyDescent="0.3">
      <c r="B8" s="162"/>
      <c r="C8" s="82">
        <v>5</v>
      </c>
      <c r="D8" s="86">
        <v>13</v>
      </c>
      <c r="E8" s="83">
        <v>0.04</v>
      </c>
      <c r="F8" s="84">
        <f>'MATRIZ EVALUACIÓN TRANSPARENCIA'!G25</f>
        <v>0.96250000000000036</v>
      </c>
      <c r="G8" s="4"/>
      <c r="I8" s="2"/>
      <c r="J8" s="2"/>
      <c r="K8" s="2"/>
      <c r="L8" s="2"/>
      <c r="M8" s="2"/>
      <c r="N8" s="2"/>
      <c r="O8" s="2"/>
      <c r="P8" s="2"/>
      <c r="Q8" s="2"/>
      <c r="R8" s="2"/>
      <c r="S8" s="2"/>
      <c r="T8" s="2"/>
    </row>
    <row r="9" spans="1:20" ht="16.5" thickTop="1" thickBot="1" x14ac:dyDescent="0.3">
      <c r="I9" s="2"/>
      <c r="J9" s="175" t="s">
        <v>552</v>
      </c>
      <c r="K9" s="176"/>
      <c r="L9" s="176"/>
      <c r="M9" s="176"/>
      <c r="N9" s="177"/>
      <c r="O9" s="2"/>
      <c r="P9" s="178" t="s">
        <v>554</v>
      </c>
      <c r="Q9" s="179"/>
      <c r="R9" s="179"/>
      <c r="S9" s="180"/>
      <c r="T9" s="2"/>
    </row>
    <row r="10" spans="1:20" ht="16.5" thickTop="1" thickBot="1" x14ac:dyDescent="0.3">
      <c r="B10" s="162">
        <v>2</v>
      </c>
      <c r="C10" s="161" t="s">
        <v>539</v>
      </c>
      <c r="D10" s="161"/>
      <c r="E10" s="161"/>
      <c r="F10" s="161"/>
      <c r="I10" s="2"/>
      <c r="J10" s="181">
        <f>'MATRIZ EVALUACIÓN TRANSPARENCIA'!E265</f>
        <v>0.44349544000000007</v>
      </c>
      <c r="K10" s="182"/>
      <c r="L10" s="182"/>
      <c r="M10" s="182"/>
      <c r="N10" s="183"/>
      <c r="O10" s="2"/>
      <c r="P10" s="185" t="str">
        <f>IF(J10&lt;=59%,"CRÍTICO",IF(J10&lt;=70%,"ACEPTABLE",IF(J10&lt;=89%,"BUENO","SUPERIOR")))</f>
        <v>CRÍTICO</v>
      </c>
      <c r="Q10" s="186"/>
      <c r="R10" s="186"/>
      <c r="S10" s="187"/>
      <c r="T10" s="2"/>
    </row>
    <row r="11" spans="1:20" ht="27" thickTop="1" thickBot="1" x14ac:dyDescent="0.3">
      <c r="B11" s="162"/>
      <c r="C11" s="85" t="s">
        <v>535</v>
      </c>
      <c r="D11" s="85" t="s">
        <v>536</v>
      </c>
      <c r="E11" s="85" t="s">
        <v>549</v>
      </c>
      <c r="F11" s="81" t="s">
        <v>537</v>
      </c>
      <c r="I11" s="2"/>
      <c r="J11" s="184"/>
      <c r="K11" s="182"/>
      <c r="L11" s="182"/>
      <c r="M11" s="182"/>
      <c r="N11" s="183"/>
      <c r="O11" s="2"/>
      <c r="P11" s="185"/>
      <c r="Q11" s="186"/>
      <c r="R11" s="186"/>
      <c r="S11" s="187"/>
      <c r="T11" s="2"/>
    </row>
    <row r="12" spans="1:20" ht="21.75" thickTop="1" thickBot="1" x14ac:dyDescent="0.3">
      <c r="B12" s="162"/>
      <c r="C12" s="82">
        <v>9</v>
      </c>
      <c r="D12" s="86">
        <v>10</v>
      </c>
      <c r="E12" s="83">
        <v>0.04</v>
      </c>
      <c r="F12" s="87">
        <f>'MATRIZ EVALUACIÓN TRANSPARENCIA'!G40</f>
        <v>0</v>
      </c>
      <c r="I12" s="2"/>
      <c r="J12" s="184"/>
      <c r="K12" s="182"/>
      <c r="L12" s="182"/>
      <c r="M12" s="182"/>
      <c r="N12" s="183"/>
      <c r="O12" s="2"/>
      <c r="P12" s="185"/>
      <c r="Q12" s="186"/>
      <c r="R12" s="186"/>
      <c r="S12" s="187"/>
      <c r="T12" s="2"/>
    </row>
    <row r="13" spans="1:20" ht="16.5" thickTop="1" thickBot="1" x14ac:dyDescent="0.3">
      <c r="I13" s="2"/>
      <c r="J13" s="2"/>
      <c r="K13" s="2"/>
      <c r="L13" s="2"/>
      <c r="M13" s="2"/>
      <c r="N13" s="2"/>
      <c r="O13" s="2"/>
      <c r="P13" s="2"/>
      <c r="Q13" s="2"/>
      <c r="R13" s="2"/>
      <c r="S13" s="2"/>
      <c r="T13" s="2"/>
    </row>
    <row r="14" spans="1:20" ht="16.5" thickTop="1" thickBot="1" x14ac:dyDescent="0.3">
      <c r="B14" s="162">
        <v>3</v>
      </c>
      <c r="C14" s="161" t="s">
        <v>540</v>
      </c>
      <c r="D14" s="161"/>
      <c r="E14" s="161"/>
      <c r="F14" s="161"/>
      <c r="I14" s="2"/>
      <c r="J14" s="31" t="s">
        <v>555</v>
      </c>
      <c r="K14" s="32">
        <f>J10</f>
        <v>0.44349544000000007</v>
      </c>
      <c r="L14" s="31"/>
      <c r="M14" s="31"/>
      <c r="N14" s="31"/>
      <c r="O14" s="31"/>
      <c r="P14" s="31"/>
      <c r="Q14" s="31"/>
      <c r="R14" s="31"/>
      <c r="S14" s="31"/>
      <c r="T14" s="31"/>
    </row>
    <row r="15" spans="1:20" ht="27" thickTop="1" thickBot="1" x14ac:dyDescent="0.3">
      <c r="B15" s="162"/>
      <c r="C15" s="85" t="s">
        <v>535</v>
      </c>
      <c r="D15" s="85" t="s">
        <v>536</v>
      </c>
      <c r="E15" s="85" t="s">
        <v>549</v>
      </c>
      <c r="F15" s="81" t="s">
        <v>537</v>
      </c>
      <c r="I15" s="2"/>
      <c r="J15" s="31" t="s">
        <v>556</v>
      </c>
      <c r="K15" s="32">
        <f>100%-K14</f>
        <v>0.55650455999999993</v>
      </c>
      <c r="L15" s="31"/>
      <c r="M15" s="31"/>
      <c r="N15" s="31"/>
      <c r="O15" s="31"/>
      <c r="P15" s="31"/>
      <c r="Q15" s="31"/>
      <c r="R15" s="31"/>
      <c r="S15" s="31"/>
      <c r="T15" s="31"/>
    </row>
    <row r="16" spans="1:20" ht="21.75" thickTop="1" thickBot="1" x14ac:dyDescent="0.3">
      <c r="B16" s="162"/>
      <c r="C16" s="82">
        <v>9</v>
      </c>
      <c r="D16" s="86">
        <v>20</v>
      </c>
      <c r="E16" s="83">
        <v>0.04</v>
      </c>
      <c r="F16" s="87">
        <f>'MATRIZ EVALUACIÓN TRANSPARENCIA'!G67</f>
        <v>0.49999000000000016</v>
      </c>
      <c r="I16" s="2"/>
      <c r="J16" s="31"/>
      <c r="K16" s="31"/>
      <c r="L16" s="31"/>
      <c r="M16" s="31"/>
      <c r="N16" s="31"/>
      <c r="O16" s="31"/>
      <c r="P16" s="31"/>
      <c r="Q16" s="31"/>
      <c r="R16" s="31"/>
      <c r="S16" s="31"/>
      <c r="T16" s="31"/>
    </row>
    <row r="17" spans="2:20" ht="16.5" thickTop="1" thickBot="1" x14ac:dyDescent="0.3">
      <c r="I17" s="2"/>
      <c r="J17" s="2"/>
      <c r="K17" s="2"/>
      <c r="L17" s="2"/>
      <c r="M17" s="2"/>
      <c r="N17" s="2"/>
      <c r="O17" s="2"/>
      <c r="P17" s="2"/>
      <c r="Q17" s="2"/>
      <c r="R17" s="2"/>
      <c r="S17" s="2"/>
      <c r="T17" s="2"/>
    </row>
    <row r="18" spans="2:20" ht="16.5" thickTop="1" thickBot="1" x14ac:dyDescent="0.3">
      <c r="B18" s="162">
        <v>4</v>
      </c>
      <c r="C18" s="161" t="s">
        <v>541</v>
      </c>
      <c r="D18" s="161"/>
      <c r="E18" s="161"/>
      <c r="F18" s="161"/>
      <c r="I18" s="2"/>
      <c r="J18" s="2"/>
      <c r="K18" s="2"/>
      <c r="L18" s="2"/>
      <c r="M18" s="2"/>
      <c r="N18" s="2"/>
      <c r="O18" s="2"/>
      <c r="P18" s="2"/>
      <c r="Q18" s="2"/>
      <c r="R18" s="2"/>
      <c r="S18" s="2"/>
      <c r="T18" s="2"/>
    </row>
    <row r="19" spans="2:20" ht="27" thickTop="1" thickBot="1" x14ac:dyDescent="0.3">
      <c r="B19" s="162"/>
      <c r="C19" s="85" t="s">
        <v>535</v>
      </c>
      <c r="D19" s="85" t="s">
        <v>536</v>
      </c>
      <c r="E19" s="85" t="s">
        <v>549</v>
      </c>
      <c r="F19" s="81" t="s">
        <v>537</v>
      </c>
      <c r="I19" s="2"/>
      <c r="J19" s="2"/>
      <c r="K19" s="2"/>
      <c r="L19" s="2"/>
      <c r="M19" s="2"/>
      <c r="N19" s="2"/>
      <c r="O19" s="2"/>
      <c r="P19" s="2"/>
      <c r="Q19" s="2"/>
      <c r="R19" s="2"/>
      <c r="S19" s="2"/>
      <c r="T19" s="2"/>
    </row>
    <row r="20" spans="2:20" ht="21.75" thickTop="1" thickBot="1" x14ac:dyDescent="0.3">
      <c r="B20" s="162"/>
      <c r="C20" s="82">
        <v>1</v>
      </c>
      <c r="D20" s="86">
        <v>3</v>
      </c>
      <c r="E20" s="83">
        <v>0.04</v>
      </c>
      <c r="F20" s="87">
        <f>'MATRIZ EVALUACIÓN TRANSPARENCIA'!G75</f>
        <v>0.99997499999999995</v>
      </c>
      <c r="I20" s="2"/>
      <c r="J20" s="2"/>
      <c r="K20" s="2"/>
      <c r="L20" s="2"/>
      <c r="M20" s="2"/>
      <c r="N20" s="2"/>
      <c r="O20" s="2"/>
      <c r="P20" s="2"/>
      <c r="Q20" s="2"/>
      <c r="R20" s="2"/>
      <c r="S20" s="2"/>
      <c r="T20" s="2"/>
    </row>
    <row r="21" spans="2:20" ht="16.5" thickTop="1" thickBot="1" x14ac:dyDescent="0.3">
      <c r="I21" s="2"/>
      <c r="J21" s="2"/>
      <c r="K21" s="2"/>
      <c r="L21" s="2"/>
      <c r="M21" s="2"/>
      <c r="N21" s="2"/>
      <c r="O21" s="2"/>
      <c r="P21" s="2"/>
      <c r="Q21" s="2"/>
      <c r="R21" s="2"/>
      <c r="S21" s="2"/>
      <c r="T21" s="2"/>
    </row>
    <row r="22" spans="2:20" ht="16.5" thickTop="1" thickBot="1" x14ac:dyDescent="0.3">
      <c r="B22" s="162">
        <v>5</v>
      </c>
      <c r="C22" s="161" t="s">
        <v>542</v>
      </c>
      <c r="D22" s="161"/>
      <c r="E22" s="161"/>
      <c r="F22" s="161"/>
      <c r="I22" s="2"/>
      <c r="J22" s="2"/>
      <c r="K22" s="2"/>
      <c r="L22" s="2"/>
      <c r="M22" s="2"/>
      <c r="N22" s="2"/>
      <c r="O22" s="2"/>
      <c r="P22" s="2"/>
      <c r="Q22" s="2"/>
      <c r="R22" s="2"/>
      <c r="S22" s="2"/>
      <c r="T22" s="2"/>
    </row>
    <row r="23" spans="2:20" ht="27" thickTop="1" thickBot="1" x14ac:dyDescent="0.3">
      <c r="B23" s="162"/>
      <c r="C23" s="85" t="s">
        <v>535</v>
      </c>
      <c r="D23" s="85" t="s">
        <v>536</v>
      </c>
      <c r="E23" s="85" t="s">
        <v>549</v>
      </c>
      <c r="F23" s="81" t="s">
        <v>537</v>
      </c>
      <c r="I23" s="2"/>
      <c r="J23" s="2"/>
      <c r="K23" s="2"/>
      <c r="L23" s="2"/>
      <c r="M23" s="2"/>
      <c r="N23" s="2"/>
      <c r="O23" s="2"/>
      <c r="P23" s="2"/>
      <c r="Q23" s="2"/>
      <c r="R23" s="2"/>
      <c r="S23" s="2"/>
      <c r="T23" s="2"/>
    </row>
    <row r="24" spans="2:20" ht="21.75" thickTop="1" thickBot="1" x14ac:dyDescent="0.3">
      <c r="B24" s="162"/>
      <c r="C24" s="82">
        <v>3</v>
      </c>
      <c r="D24" s="86">
        <v>3</v>
      </c>
      <c r="E24" s="83">
        <v>0.12</v>
      </c>
      <c r="F24" s="87">
        <f>'MATRIZ EVALUACIÓN TRANSPARENCIA'!G83</f>
        <v>0</v>
      </c>
      <c r="I24" s="2"/>
      <c r="J24" s="2"/>
      <c r="K24" s="2"/>
      <c r="L24" s="2"/>
      <c r="M24" s="2"/>
      <c r="N24" s="2"/>
      <c r="O24" s="2"/>
      <c r="P24" s="2"/>
      <c r="Q24" s="2"/>
      <c r="R24" s="2"/>
      <c r="S24" s="2"/>
      <c r="T24" s="2"/>
    </row>
    <row r="25" spans="2:20" ht="16.5" thickTop="1" thickBot="1" x14ac:dyDescent="0.3">
      <c r="I25" s="2"/>
      <c r="J25" s="2"/>
      <c r="K25" s="2"/>
      <c r="L25" s="2"/>
      <c r="M25" s="2"/>
      <c r="N25" s="2"/>
      <c r="O25" s="2"/>
      <c r="P25" s="2"/>
      <c r="Q25" s="2"/>
      <c r="R25" s="2"/>
      <c r="S25" s="2"/>
      <c r="T25" s="2"/>
    </row>
    <row r="26" spans="2:20" ht="16.5" thickTop="1" thickBot="1" x14ac:dyDescent="0.3">
      <c r="B26" s="162">
        <v>6</v>
      </c>
      <c r="C26" s="161" t="s">
        <v>543</v>
      </c>
      <c r="D26" s="161"/>
      <c r="E26" s="161"/>
      <c r="F26" s="161"/>
      <c r="I26" s="2"/>
      <c r="J26" s="2"/>
      <c r="K26" s="2"/>
      <c r="L26" s="2"/>
      <c r="M26" s="2"/>
      <c r="N26" s="2"/>
      <c r="O26" s="2"/>
      <c r="P26" s="33" t="s">
        <v>553</v>
      </c>
      <c r="Q26" s="33"/>
      <c r="R26" s="33"/>
      <c r="S26" s="33"/>
      <c r="T26" s="2"/>
    </row>
    <row r="27" spans="2:20" ht="27" thickTop="1" thickBot="1" x14ac:dyDescent="0.3">
      <c r="B27" s="162"/>
      <c r="C27" s="85" t="s">
        <v>535</v>
      </c>
      <c r="D27" s="85" t="s">
        <v>536</v>
      </c>
      <c r="E27" s="85" t="s">
        <v>549</v>
      </c>
      <c r="F27" s="81" t="s">
        <v>537</v>
      </c>
      <c r="I27" s="2"/>
      <c r="J27" s="2"/>
      <c r="K27" s="2"/>
      <c r="L27" s="2"/>
      <c r="M27" s="2"/>
      <c r="N27" s="2"/>
      <c r="O27" s="2"/>
      <c r="P27" s="34"/>
      <c r="Q27" s="34"/>
      <c r="R27" s="2"/>
      <c r="S27" s="2"/>
      <c r="T27" s="2"/>
    </row>
    <row r="28" spans="2:20" ht="21.75" thickTop="1" thickBot="1" x14ac:dyDescent="0.3">
      <c r="B28" s="162"/>
      <c r="C28" s="82">
        <v>12</v>
      </c>
      <c r="D28" s="86">
        <v>24</v>
      </c>
      <c r="E28" s="83">
        <v>0.12</v>
      </c>
      <c r="F28" s="87">
        <f>'MATRIZ EVALUACIÓN TRANSPARENCIA'!G123</f>
        <v>0.49999749999999998</v>
      </c>
      <c r="I28" s="2"/>
      <c r="J28" s="172" t="s">
        <v>557</v>
      </c>
      <c r="K28" s="173"/>
      <c r="L28" s="173"/>
      <c r="M28" s="173"/>
      <c r="N28" s="173"/>
      <c r="O28" s="173"/>
      <c r="P28" s="173"/>
      <c r="Q28" s="173"/>
      <c r="R28" s="173"/>
      <c r="S28" s="174"/>
      <c r="T28" s="2"/>
    </row>
    <row r="29" spans="2:20" ht="16.5" thickTop="1" thickBot="1" x14ac:dyDescent="0.3">
      <c r="I29" s="2"/>
      <c r="J29" s="31" t="s">
        <v>558</v>
      </c>
      <c r="K29" s="32">
        <f>F8</f>
        <v>0.96250000000000036</v>
      </c>
      <c r="L29" s="2"/>
      <c r="M29" s="2"/>
      <c r="N29" s="2"/>
      <c r="O29" s="2"/>
      <c r="P29" s="34"/>
      <c r="Q29" s="34"/>
      <c r="R29" s="2"/>
      <c r="S29" s="2"/>
      <c r="T29" s="2"/>
    </row>
    <row r="30" spans="2:20" ht="16.5" thickTop="1" thickBot="1" x14ac:dyDescent="0.3">
      <c r="B30" s="162">
        <v>7</v>
      </c>
      <c r="C30" s="161" t="s">
        <v>544</v>
      </c>
      <c r="D30" s="161"/>
      <c r="E30" s="161"/>
      <c r="F30" s="161"/>
      <c r="I30" s="2"/>
      <c r="J30" s="31" t="s">
        <v>559</v>
      </c>
      <c r="K30" s="32">
        <f>F12</f>
        <v>0</v>
      </c>
      <c r="L30" s="2"/>
      <c r="M30" s="2"/>
      <c r="N30" s="2"/>
      <c r="O30" s="2"/>
      <c r="P30" s="34"/>
      <c r="Q30" s="34"/>
      <c r="R30" s="2"/>
      <c r="S30" s="2"/>
      <c r="T30" s="2"/>
    </row>
    <row r="31" spans="2:20" ht="27" thickTop="1" thickBot="1" x14ac:dyDescent="0.3">
      <c r="B31" s="162"/>
      <c r="C31" s="85" t="s">
        <v>535</v>
      </c>
      <c r="D31" s="85" t="s">
        <v>536</v>
      </c>
      <c r="E31" s="85" t="s">
        <v>549</v>
      </c>
      <c r="F31" s="81" t="s">
        <v>537</v>
      </c>
      <c r="I31" s="2"/>
      <c r="J31" s="31" t="s">
        <v>560</v>
      </c>
      <c r="K31" s="32">
        <f>F16</f>
        <v>0.49999000000000016</v>
      </c>
      <c r="L31" s="2"/>
      <c r="M31" s="2"/>
      <c r="N31" s="2"/>
      <c r="O31" s="2"/>
      <c r="P31" s="34"/>
      <c r="Q31" s="34"/>
      <c r="R31" s="2"/>
      <c r="S31" s="2"/>
      <c r="T31" s="2"/>
    </row>
    <row r="32" spans="2:20" ht="21.75" thickTop="1" thickBot="1" x14ac:dyDescent="0.3">
      <c r="B32" s="162"/>
      <c r="C32" s="82">
        <v>6</v>
      </c>
      <c r="D32" s="86">
        <v>16</v>
      </c>
      <c r="E32" s="83">
        <v>0.08</v>
      </c>
      <c r="F32" s="87">
        <f>'MATRIZ EVALUACIÓN TRANSPARENCIA'!G146</f>
        <v>0.99997500000000017</v>
      </c>
      <c r="I32" s="2"/>
      <c r="J32" s="31" t="s">
        <v>561</v>
      </c>
      <c r="K32" s="32">
        <f>F20</f>
        <v>0.99997499999999995</v>
      </c>
      <c r="L32" s="2"/>
      <c r="M32" s="2"/>
      <c r="N32" s="2"/>
      <c r="O32" s="2"/>
      <c r="P32" s="34"/>
      <c r="Q32" s="34"/>
      <c r="R32" s="2"/>
      <c r="S32" s="2"/>
      <c r="T32" s="2"/>
    </row>
    <row r="33" spans="2:20" ht="16.5" thickTop="1" thickBot="1" x14ac:dyDescent="0.3">
      <c r="I33" s="2"/>
      <c r="J33" s="31" t="s">
        <v>562</v>
      </c>
      <c r="K33" s="32">
        <f>F24</f>
        <v>0</v>
      </c>
      <c r="L33" s="2"/>
      <c r="M33" s="2"/>
      <c r="N33" s="2"/>
      <c r="O33" s="2"/>
      <c r="P33" s="34"/>
      <c r="Q33" s="34"/>
      <c r="R33" s="2"/>
      <c r="S33" s="2"/>
      <c r="T33" s="2"/>
    </row>
    <row r="34" spans="2:20" ht="16.5" thickTop="1" thickBot="1" x14ac:dyDescent="0.3">
      <c r="B34" s="162">
        <v>8</v>
      </c>
      <c r="C34" s="161" t="s">
        <v>545</v>
      </c>
      <c r="D34" s="161"/>
      <c r="E34" s="161"/>
      <c r="F34" s="161"/>
      <c r="I34" s="2"/>
      <c r="J34" s="31" t="s">
        <v>563</v>
      </c>
      <c r="K34" s="32">
        <f>F28</f>
        <v>0.49999749999999998</v>
      </c>
      <c r="L34" s="2"/>
      <c r="M34" s="2"/>
      <c r="N34" s="2"/>
      <c r="O34" s="2"/>
      <c r="P34" s="34"/>
      <c r="Q34" s="34"/>
      <c r="R34" s="2"/>
      <c r="S34" s="2"/>
      <c r="T34" s="2"/>
    </row>
    <row r="35" spans="2:20" ht="27" thickTop="1" thickBot="1" x14ac:dyDescent="0.3">
      <c r="B35" s="162"/>
      <c r="C35" s="85" t="s">
        <v>535</v>
      </c>
      <c r="D35" s="85" t="s">
        <v>536</v>
      </c>
      <c r="E35" s="85" t="s">
        <v>549</v>
      </c>
      <c r="F35" s="81" t="s">
        <v>537</v>
      </c>
      <c r="I35" s="2"/>
      <c r="J35" s="31" t="s">
        <v>564</v>
      </c>
      <c r="K35" s="32">
        <f>F32</f>
        <v>0.99997500000000017</v>
      </c>
      <c r="L35" s="2"/>
      <c r="M35" s="2"/>
      <c r="N35" s="2"/>
      <c r="O35" s="2"/>
      <c r="P35" s="34"/>
      <c r="Q35" s="34"/>
      <c r="R35" s="2"/>
      <c r="S35" s="2"/>
      <c r="T35" s="2"/>
    </row>
    <row r="36" spans="2:20" ht="21.75" thickTop="1" thickBot="1" x14ac:dyDescent="0.3">
      <c r="B36" s="162"/>
      <c r="C36" s="82">
        <v>4</v>
      </c>
      <c r="D36" s="86">
        <v>4</v>
      </c>
      <c r="E36" s="83">
        <v>0.12</v>
      </c>
      <c r="F36" s="87">
        <f>'MATRIZ EVALUACIÓN TRANSPARENCIA'!G155</f>
        <v>0</v>
      </c>
      <c r="I36" s="2"/>
      <c r="J36" s="31" t="s">
        <v>565</v>
      </c>
      <c r="K36" s="32">
        <f>F36</f>
        <v>0</v>
      </c>
      <c r="L36" s="2"/>
      <c r="M36" s="2"/>
      <c r="N36" s="2"/>
      <c r="O36" s="2"/>
      <c r="P36" s="2"/>
      <c r="Q36" s="2"/>
      <c r="R36" s="2"/>
      <c r="S36" s="2"/>
      <c r="T36" s="2"/>
    </row>
    <row r="37" spans="2:20" ht="16.5" thickTop="1" thickBot="1" x14ac:dyDescent="0.3">
      <c r="I37" s="2"/>
      <c r="J37" s="31" t="s">
        <v>566</v>
      </c>
      <c r="K37" s="32">
        <f>F40</f>
        <v>0.5</v>
      </c>
      <c r="L37" s="2"/>
      <c r="M37" s="2"/>
      <c r="N37" s="2"/>
      <c r="O37" s="2"/>
      <c r="P37" s="2"/>
      <c r="Q37" s="2"/>
      <c r="R37" s="2"/>
      <c r="S37" s="2"/>
      <c r="T37" s="2"/>
    </row>
    <row r="38" spans="2:20" ht="16.5" thickTop="1" thickBot="1" x14ac:dyDescent="0.3">
      <c r="B38" s="162">
        <v>9</v>
      </c>
      <c r="C38" s="161" t="s">
        <v>546</v>
      </c>
      <c r="D38" s="161"/>
      <c r="E38" s="161"/>
      <c r="F38" s="161"/>
      <c r="I38" s="2"/>
      <c r="J38" s="31" t="s">
        <v>567</v>
      </c>
      <c r="K38" s="32">
        <f>F44</f>
        <v>0.99999462500000003</v>
      </c>
      <c r="L38" s="30"/>
      <c r="M38" s="2"/>
      <c r="N38" s="2"/>
      <c r="O38" s="2"/>
      <c r="P38" s="2"/>
      <c r="Q38" s="2"/>
      <c r="R38" s="2"/>
      <c r="S38" s="2"/>
      <c r="T38" s="2"/>
    </row>
    <row r="39" spans="2:20" ht="27" thickTop="1" thickBot="1" x14ac:dyDescent="0.3">
      <c r="B39" s="162"/>
      <c r="C39" s="85" t="s">
        <v>535</v>
      </c>
      <c r="D39" s="85" t="s">
        <v>536</v>
      </c>
      <c r="E39" s="85" t="s">
        <v>549</v>
      </c>
      <c r="F39" s="81" t="s">
        <v>537</v>
      </c>
      <c r="I39" s="2"/>
      <c r="J39" s="31" t="s">
        <v>568</v>
      </c>
      <c r="K39" s="32">
        <f>F48</f>
        <v>0</v>
      </c>
      <c r="L39" s="2"/>
      <c r="M39" s="2"/>
      <c r="N39" s="2"/>
      <c r="O39" s="2"/>
      <c r="P39" s="2"/>
      <c r="Q39" s="2"/>
      <c r="R39" s="2"/>
      <c r="S39" s="2"/>
      <c r="T39" s="2"/>
    </row>
    <row r="40" spans="2:20" ht="21.75" thickTop="1" thickBot="1" x14ac:dyDescent="0.3">
      <c r="B40" s="162"/>
      <c r="C40" s="82">
        <v>1</v>
      </c>
      <c r="D40" s="86">
        <v>4</v>
      </c>
      <c r="E40" s="83">
        <v>0.04</v>
      </c>
      <c r="F40" s="87">
        <f>'MATRIZ EVALUACIÓN TRANSPARENCIA'!G165</f>
        <v>0.5</v>
      </c>
      <c r="I40" s="2"/>
      <c r="J40" s="31" t="s">
        <v>570</v>
      </c>
      <c r="K40" s="32">
        <f>F52</f>
        <v>0.5</v>
      </c>
      <c r="L40" s="2"/>
      <c r="M40" s="2"/>
      <c r="N40" s="2"/>
      <c r="O40" s="2"/>
      <c r="P40" s="2"/>
      <c r="Q40" s="2"/>
      <c r="R40" s="2"/>
      <c r="S40" s="2"/>
      <c r="T40" s="2"/>
    </row>
    <row r="41" spans="2:20" ht="16.5" thickTop="1" thickBot="1" x14ac:dyDescent="0.3">
      <c r="I41" s="2"/>
      <c r="J41" s="2"/>
      <c r="K41" s="2"/>
      <c r="L41" s="2"/>
      <c r="M41" s="2"/>
      <c r="N41" s="2"/>
      <c r="O41" s="2"/>
      <c r="P41" s="2"/>
      <c r="Q41" s="2"/>
      <c r="R41" s="2"/>
      <c r="S41" s="2"/>
      <c r="T41" s="2"/>
    </row>
    <row r="42" spans="2:20" ht="16.5" thickTop="1" thickBot="1" x14ac:dyDescent="0.3">
      <c r="B42" s="162">
        <v>10</v>
      </c>
      <c r="C42" s="161" t="s">
        <v>547</v>
      </c>
      <c r="D42" s="161"/>
      <c r="E42" s="161"/>
      <c r="F42" s="161"/>
      <c r="I42" s="2"/>
      <c r="J42" s="2"/>
      <c r="K42" s="2"/>
      <c r="L42" s="2"/>
      <c r="M42" s="2"/>
      <c r="N42" s="2"/>
      <c r="O42" s="2"/>
      <c r="P42" s="2"/>
      <c r="Q42" s="2"/>
      <c r="R42" s="2"/>
      <c r="S42" s="2"/>
      <c r="T42" s="2"/>
    </row>
    <row r="43" spans="2:20" ht="27" thickTop="1" thickBot="1" x14ac:dyDescent="0.3">
      <c r="B43" s="162"/>
      <c r="C43" s="85" t="s">
        <v>535</v>
      </c>
      <c r="D43" s="85" t="s">
        <v>536</v>
      </c>
      <c r="E43" s="85" t="s">
        <v>549</v>
      </c>
      <c r="F43" s="81" t="s">
        <v>537</v>
      </c>
      <c r="I43" s="2"/>
      <c r="J43" s="2"/>
      <c r="K43" s="2"/>
      <c r="L43" s="2"/>
      <c r="M43" s="2"/>
      <c r="N43" s="2"/>
      <c r="O43" s="2"/>
      <c r="P43" s="2"/>
      <c r="Q43" s="2"/>
      <c r="R43" s="2"/>
      <c r="S43" s="2"/>
      <c r="T43" s="2"/>
    </row>
    <row r="44" spans="2:20" ht="21.75" thickTop="1" thickBot="1" x14ac:dyDescent="0.3">
      <c r="B44" s="162"/>
      <c r="C44" s="82">
        <v>9</v>
      </c>
      <c r="D44" s="86">
        <v>48</v>
      </c>
      <c r="E44" s="83">
        <v>0.16</v>
      </c>
      <c r="F44" s="87">
        <f>'MATRIZ EVALUACIÓN TRANSPARENCIA'!G223</f>
        <v>0.99999462500000003</v>
      </c>
      <c r="I44" s="2"/>
      <c r="J44" s="2"/>
      <c r="K44" s="2"/>
      <c r="L44" s="2"/>
      <c r="M44" s="2"/>
      <c r="N44" s="2"/>
      <c r="O44" s="2"/>
      <c r="P44" s="2"/>
      <c r="Q44" s="2"/>
      <c r="R44" s="2"/>
      <c r="S44" s="2"/>
      <c r="T44" s="2"/>
    </row>
    <row r="45" spans="2:20" ht="16.5" thickTop="1" thickBot="1" x14ac:dyDescent="0.3">
      <c r="I45" s="2"/>
      <c r="J45" s="2"/>
      <c r="K45" s="2"/>
      <c r="L45" s="2"/>
      <c r="M45" s="2"/>
      <c r="N45" s="2"/>
      <c r="O45" s="2"/>
      <c r="P45" s="2"/>
      <c r="Q45" s="2"/>
      <c r="R45" s="2"/>
      <c r="S45" s="2"/>
      <c r="T45" s="2"/>
    </row>
    <row r="46" spans="2:20" ht="16.5" thickTop="1" thickBot="1" x14ac:dyDescent="0.3">
      <c r="B46" s="162">
        <v>11</v>
      </c>
      <c r="C46" s="161" t="s">
        <v>548</v>
      </c>
      <c r="D46" s="161"/>
      <c r="E46" s="161"/>
      <c r="F46" s="161"/>
      <c r="I46" s="2"/>
      <c r="J46" s="2"/>
      <c r="K46" s="2"/>
      <c r="L46" s="2"/>
      <c r="M46" s="2"/>
      <c r="N46" s="2"/>
      <c r="O46" s="2"/>
      <c r="P46" s="2"/>
      <c r="Q46" s="2"/>
      <c r="R46" s="2"/>
      <c r="S46" s="2"/>
      <c r="T46" s="2"/>
    </row>
    <row r="47" spans="2:20" ht="27" thickTop="1" thickBot="1" x14ac:dyDescent="0.3">
      <c r="B47" s="162"/>
      <c r="C47" s="85" t="s">
        <v>535</v>
      </c>
      <c r="D47" s="85" t="s">
        <v>536</v>
      </c>
      <c r="E47" s="85" t="s">
        <v>549</v>
      </c>
      <c r="F47" s="81" t="s">
        <v>537</v>
      </c>
      <c r="I47" s="2"/>
      <c r="J47" s="2"/>
      <c r="K47" s="2"/>
      <c r="L47" s="2"/>
      <c r="M47" s="2"/>
      <c r="N47" s="2"/>
      <c r="O47" s="2"/>
      <c r="P47" s="2"/>
      <c r="Q47" s="2"/>
      <c r="R47" s="2"/>
      <c r="S47" s="2"/>
      <c r="T47" s="2"/>
    </row>
    <row r="48" spans="2:20" ht="21.75" customHeight="1" thickTop="1" thickBot="1" x14ac:dyDescent="0.3">
      <c r="B48" s="162"/>
      <c r="C48" s="82">
        <v>2</v>
      </c>
      <c r="D48" s="86">
        <v>26</v>
      </c>
      <c r="E48" s="83">
        <v>0.15</v>
      </c>
      <c r="F48" s="87">
        <f>'MATRIZ EVALUACIÓN TRANSPARENCIA'!G256</f>
        <v>0</v>
      </c>
      <c r="I48" s="2"/>
      <c r="J48" s="2"/>
      <c r="K48" s="2"/>
      <c r="L48" s="2"/>
      <c r="M48" s="191" t="s">
        <v>572</v>
      </c>
      <c r="N48" s="192"/>
      <c r="O48" s="35"/>
      <c r="P48" s="188" t="s">
        <v>571</v>
      </c>
      <c r="Q48" s="188"/>
      <c r="R48" s="37"/>
      <c r="S48" s="2"/>
      <c r="T48" s="2"/>
    </row>
    <row r="49" spans="2:20" ht="19.5" thickTop="1" thickBot="1" x14ac:dyDescent="0.3">
      <c r="I49" s="2"/>
      <c r="J49" s="2"/>
      <c r="K49" s="2"/>
      <c r="L49" s="2"/>
      <c r="M49" s="191"/>
      <c r="N49" s="192"/>
      <c r="O49" s="35"/>
      <c r="P49" s="188"/>
      <c r="Q49" s="188"/>
      <c r="R49" s="34"/>
      <c r="S49" s="2"/>
      <c r="T49" s="2"/>
    </row>
    <row r="50" spans="2:20" ht="19.5" thickTop="1" thickBot="1" x14ac:dyDescent="0.3">
      <c r="B50" s="162">
        <v>12</v>
      </c>
      <c r="C50" s="161" t="s">
        <v>569</v>
      </c>
      <c r="D50" s="161"/>
      <c r="E50" s="161"/>
      <c r="F50" s="161"/>
      <c r="I50" s="2"/>
      <c r="J50" s="2"/>
      <c r="K50" s="2"/>
      <c r="L50" s="2"/>
      <c r="M50" s="191"/>
      <c r="N50" s="192"/>
      <c r="O50" s="35"/>
      <c r="P50" s="188"/>
      <c r="Q50" s="188"/>
      <c r="R50" s="34"/>
      <c r="S50" s="2"/>
      <c r="T50" s="2"/>
    </row>
    <row r="51" spans="2:20" ht="27" thickTop="1" thickBot="1" x14ac:dyDescent="0.3">
      <c r="B51" s="162"/>
      <c r="C51" s="85" t="s">
        <v>535</v>
      </c>
      <c r="D51" s="85" t="s">
        <v>536</v>
      </c>
      <c r="E51" s="85" t="s">
        <v>549</v>
      </c>
      <c r="F51" s="81" t="s">
        <v>537</v>
      </c>
      <c r="I51" s="2"/>
      <c r="J51" s="2"/>
      <c r="K51" s="2"/>
      <c r="L51" s="2"/>
      <c r="M51" s="193">
        <v>12</v>
      </c>
      <c r="N51" s="194"/>
      <c r="O51" s="36"/>
      <c r="P51" s="189">
        <v>173</v>
      </c>
      <c r="Q51" s="190"/>
      <c r="R51" s="34"/>
      <c r="S51" s="2"/>
      <c r="T51" s="2"/>
    </row>
    <row r="52" spans="2:20" ht="21.75" thickTop="1" thickBot="1" x14ac:dyDescent="0.3">
      <c r="B52" s="162"/>
      <c r="C52" s="82">
        <v>2</v>
      </c>
      <c r="D52" s="86">
        <v>2</v>
      </c>
      <c r="E52" s="83">
        <v>0.05</v>
      </c>
      <c r="F52" s="87">
        <f>'MATRIZ EVALUACIÓN TRANSPARENCIA'!G263</f>
        <v>0.5</v>
      </c>
      <c r="I52" s="2"/>
      <c r="J52" s="2"/>
      <c r="K52" s="2"/>
      <c r="L52" s="2"/>
      <c r="M52" s="2"/>
      <c r="N52" s="2"/>
      <c r="O52" s="2"/>
      <c r="P52" s="2"/>
      <c r="Q52" s="34"/>
      <c r="R52" s="34"/>
      <c r="S52" s="2"/>
      <c r="T52" s="2"/>
    </row>
    <row r="53" spans="2:20" ht="15.75" thickTop="1" x14ac:dyDescent="0.25">
      <c r="I53" s="171"/>
      <c r="J53" s="171"/>
      <c r="K53" s="171"/>
      <c r="L53" s="171"/>
      <c r="M53" s="171"/>
      <c r="N53" s="171"/>
      <c r="O53" s="171"/>
      <c r="P53" s="171"/>
      <c r="Q53" s="171"/>
      <c r="R53" s="171"/>
      <c r="S53" s="171"/>
      <c r="T53" s="171"/>
    </row>
  </sheetData>
  <mergeCells count="39">
    <mergeCell ref="I53:T53"/>
    <mergeCell ref="P48:Q50"/>
    <mergeCell ref="P51:Q51"/>
    <mergeCell ref="M48:N50"/>
    <mergeCell ref="M51:N51"/>
    <mergeCell ref="A2:H2"/>
    <mergeCell ref="J28:S28"/>
    <mergeCell ref="J9:N9"/>
    <mergeCell ref="P9:S9"/>
    <mergeCell ref="J10:N12"/>
    <mergeCell ref="P10:S12"/>
    <mergeCell ref="B6:B8"/>
    <mergeCell ref="B10:B12"/>
    <mergeCell ref="B14:B16"/>
    <mergeCell ref="B18:B20"/>
    <mergeCell ref="B46:B48"/>
    <mergeCell ref="B50:B52"/>
    <mergeCell ref="C50:F50"/>
    <mergeCell ref="I3:T3"/>
    <mergeCell ref="A3:H3"/>
    <mergeCell ref="J6:S6"/>
    <mergeCell ref="J7:S7"/>
    <mergeCell ref="B22:B24"/>
    <mergeCell ref="B26:B28"/>
    <mergeCell ref="B30:B32"/>
    <mergeCell ref="B34:B36"/>
    <mergeCell ref="B38:B40"/>
    <mergeCell ref="B42:B44"/>
    <mergeCell ref="C26:F26"/>
    <mergeCell ref="C30:F30"/>
    <mergeCell ref="C34:F34"/>
    <mergeCell ref="C38:F38"/>
    <mergeCell ref="C42:F42"/>
    <mergeCell ref="C46:F46"/>
    <mergeCell ref="C6:F6"/>
    <mergeCell ref="C10:F10"/>
    <mergeCell ref="C14:F14"/>
    <mergeCell ref="C18:F18"/>
    <mergeCell ref="C22:F22"/>
  </mergeCells>
  <conditionalFormatting sqref="P10:S12">
    <cfRule type="containsText" dxfId="3" priority="1" operator="containsText" text="CRÍTICO">
      <formula>NOT(ISERROR(SEARCH("CRÍTICO",P10)))</formula>
    </cfRule>
    <cfRule type="containsText" dxfId="2" priority="2" operator="containsText" text="ACEPTABLE">
      <formula>NOT(ISERROR(SEARCH("ACEPTABLE",P10)))</formula>
    </cfRule>
    <cfRule type="containsText" dxfId="1" priority="3" operator="containsText" text="BUENO">
      <formula>NOT(ISERROR(SEARCH("BUENO",P10)))</formula>
    </cfRule>
    <cfRule type="containsText" dxfId="0" priority="4" operator="containsText" text="SUPERIOR">
      <formula>NOT(ISERROR(SEARCH("SUPERIOR",P10)))</formula>
    </cfRule>
  </conditionalFormatting>
  <pageMargins left="0.31496062992125984" right="1.4960629921259843" top="0.74803149606299213" bottom="0.74803149606299213" header="0.31496062992125984" footer="0.31496062992125984"/>
  <pageSetup paperSize="5" scale="5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E834B-D4FB-4A1D-96B6-FC372A4B8173}">
  <dimension ref="A1:A3"/>
  <sheetViews>
    <sheetView workbookViewId="0">
      <selection activeCell="A3" sqref="A3"/>
    </sheetView>
  </sheetViews>
  <sheetFormatPr baseColWidth="10" defaultRowHeight="15" x14ac:dyDescent="0.25"/>
  <sheetData>
    <row r="1" spans="1:1" x14ac:dyDescent="0.25">
      <c r="A1" t="s">
        <v>350</v>
      </c>
    </row>
    <row r="2" spans="1:1" x14ac:dyDescent="0.25">
      <c r="A2" t="s">
        <v>351</v>
      </c>
    </row>
    <row r="3" spans="1:1" x14ac:dyDescent="0.25">
      <c r="A3" t="s">
        <v>352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7CB63-0BA7-42AA-A12F-A0490025A0E8}">
  <sheetPr>
    <tabColor rgb="FF009999"/>
  </sheetPr>
  <dimension ref="A1:F78"/>
  <sheetViews>
    <sheetView topLeftCell="A46" zoomScale="90" zoomScaleNormal="90" workbookViewId="0">
      <selection activeCell="B76" sqref="B76:C76"/>
    </sheetView>
  </sheetViews>
  <sheetFormatPr baseColWidth="10" defaultRowHeight="15" x14ac:dyDescent="0.2"/>
  <cols>
    <col min="1" max="1" width="11.42578125" style="11"/>
    <col min="2" max="2" width="43.85546875" style="12" customWidth="1"/>
    <col min="3" max="3" width="11.42578125" style="13"/>
    <col min="4" max="4" width="10.5703125" style="9" hidden="1" customWidth="1"/>
    <col min="5" max="5" width="21" style="9" hidden="1" customWidth="1"/>
    <col min="6" max="6" width="22.42578125" style="9" hidden="1" customWidth="1"/>
    <col min="7" max="16384" width="11.42578125" style="10"/>
  </cols>
  <sheetData>
    <row r="1" spans="1:6" x14ac:dyDescent="0.2">
      <c r="A1" s="91" t="s">
        <v>453</v>
      </c>
      <c r="B1" s="91" t="s">
        <v>451</v>
      </c>
      <c r="C1" s="92" t="s">
        <v>452</v>
      </c>
      <c r="D1" s="196" t="s">
        <v>454</v>
      </c>
      <c r="E1" s="69" t="s">
        <v>456</v>
      </c>
      <c r="F1" s="197" t="s">
        <v>534</v>
      </c>
    </row>
    <row r="2" spans="1:6" x14ac:dyDescent="0.2">
      <c r="A2" s="195">
        <v>1</v>
      </c>
      <c r="B2" s="99" t="s">
        <v>355</v>
      </c>
      <c r="C2" s="100">
        <v>4</v>
      </c>
      <c r="D2" s="196"/>
      <c r="E2" s="70">
        <v>13</v>
      </c>
      <c r="F2" s="197"/>
    </row>
    <row r="3" spans="1:6" ht="14.25" x14ac:dyDescent="0.2">
      <c r="A3" s="195"/>
      <c r="B3" s="93" t="s">
        <v>397</v>
      </c>
      <c r="C3" s="94">
        <v>40</v>
      </c>
      <c r="D3" s="88">
        <f>C3*C2/100</f>
        <v>1.6</v>
      </c>
      <c r="E3" s="14">
        <v>1</v>
      </c>
      <c r="F3" s="15">
        <f>D3/E3</f>
        <v>1.6</v>
      </c>
    </row>
    <row r="4" spans="1:6" ht="14.25" x14ac:dyDescent="0.2">
      <c r="A4" s="195"/>
      <c r="B4" s="93" t="s">
        <v>398</v>
      </c>
      <c r="C4" s="94">
        <v>15</v>
      </c>
      <c r="D4" s="88">
        <f>C4*C2/100</f>
        <v>0.6</v>
      </c>
      <c r="E4" s="14">
        <v>4</v>
      </c>
      <c r="F4" s="15">
        <f>D4/E4</f>
        <v>0.15</v>
      </c>
    </row>
    <row r="5" spans="1:6" ht="28.5" x14ac:dyDescent="0.2">
      <c r="A5" s="195"/>
      <c r="B5" s="93" t="s">
        <v>399</v>
      </c>
      <c r="C5" s="94">
        <v>15</v>
      </c>
      <c r="D5" s="88">
        <f>C5*C2/100</f>
        <v>0.6</v>
      </c>
      <c r="E5" s="14">
        <v>3</v>
      </c>
      <c r="F5" s="15">
        <f>D5/E5</f>
        <v>0.19999999999999998</v>
      </c>
    </row>
    <row r="6" spans="1:6" ht="28.5" x14ac:dyDescent="0.2">
      <c r="A6" s="195"/>
      <c r="B6" s="93" t="s">
        <v>400</v>
      </c>
      <c r="C6" s="94">
        <v>15</v>
      </c>
      <c r="D6" s="88">
        <f>C6*C2/100</f>
        <v>0.6</v>
      </c>
      <c r="E6" s="14">
        <v>4</v>
      </c>
      <c r="F6" s="15">
        <f>D6/E6</f>
        <v>0.15</v>
      </c>
    </row>
    <row r="7" spans="1:6" ht="28.5" x14ac:dyDescent="0.2">
      <c r="A7" s="195"/>
      <c r="B7" s="93" t="s">
        <v>401</v>
      </c>
      <c r="C7" s="94">
        <v>15</v>
      </c>
      <c r="D7" s="88">
        <f>C7*C2/100</f>
        <v>0.6</v>
      </c>
      <c r="E7" s="14">
        <v>1</v>
      </c>
      <c r="F7" s="15">
        <f>D7/E7</f>
        <v>0.6</v>
      </c>
    </row>
    <row r="8" spans="1:6" x14ac:dyDescent="0.2">
      <c r="A8" s="195">
        <v>2</v>
      </c>
      <c r="B8" s="99" t="s">
        <v>356</v>
      </c>
      <c r="C8" s="100">
        <v>4</v>
      </c>
      <c r="D8" s="89"/>
      <c r="E8" s="71">
        <v>10</v>
      </c>
      <c r="F8" s="15"/>
    </row>
    <row r="9" spans="1:6" ht="14.25" x14ac:dyDescent="0.2">
      <c r="A9" s="195"/>
      <c r="B9" s="93" t="s">
        <v>402</v>
      </c>
      <c r="C9" s="94">
        <v>20</v>
      </c>
      <c r="D9" s="88">
        <f>C9*C8/100</f>
        <v>0.8</v>
      </c>
      <c r="E9" s="14">
        <v>2</v>
      </c>
      <c r="F9" s="15">
        <f t="shared" ref="F9:F17" si="0">D9/E9</f>
        <v>0.4</v>
      </c>
    </row>
    <row r="10" spans="1:6" ht="28.5" x14ac:dyDescent="0.2">
      <c r="A10" s="195"/>
      <c r="B10" s="93" t="s">
        <v>403</v>
      </c>
      <c r="C10" s="94">
        <v>10</v>
      </c>
      <c r="D10" s="88">
        <f>C10*C8/100</f>
        <v>0.4</v>
      </c>
      <c r="E10" s="14">
        <v>1</v>
      </c>
      <c r="F10" s="15">
        <f t="shared" si="0"/>
        <v>0.4</v>
      </c>
    </row>
    <row r="11" spans="1:6" ht="14.25" x14ac:dyDescent="0.2">
      <c r="A11" s="195"/>
      <c r="B11" s="93" t="s">
        <v>404</v>
      </c>
      <c r="C11" s="94">
        <v>10</v>
      </c>
      <c r="D11" s="88">
        <f>C11*C8/100</f>
        <v>0.4</v>
      </c>
      <c r="E11" s="14">
        <v>1</v>
      </c>
      <c r="F11" s="15">
        <f t="shared" si="0"/>
        <v>0.4</v>
      </c>
    </row>
    <row r="12" spans="1:6" ht="14.25" x14ac:dyDescent="0.2">
      <c r="A12" s="195"/>
      <c r="B12" s="93" t="s">
        <v>405</v>
      </c>
      <c r="C12" s="94">
        <v>10</v>
      </c>
      <c r="D12" s="88">
        <f>C12*C8/100</f>
        <v>0.4</v>
      </c>
      <c r="E12" s="14">
        <v>1</v>
      </c>
      <c r="F12" s="15">
        <f t="shared" si="0"/>
        <v>0.4</v>
      </c>
    </row>
    <row r="13" spans="1:6" ht="14.25" x14ac:dyDescent="0.2">
      <c r="A13" s="195"/>
      <c r="B13" s="93" t="s">
        <v>406</v>
      </c>
      <c r="C13" s="94">
        <v>10</v>
      </c>
      <c r="D13" s="88">
        <f>C13*C8/100</f>
        <v>0.4</v>
      </c>
      <c r="E13" s="14">
        <v>1</v>
      </c>
      <c r="F13" s="15">
        <f t="shared" si="0"/>
        <v>0.4</v>
      </c>
    </row>
    <row r="14" spans="1:6" ht="14.25" x14ac:dyDescent="0.2">
      <c r="A14" s="195"/>
      <c r="B14" s="93" t="s">
        <v>407</v>
      </c>
      <c r="C14" s="94">
        <v>10</v>
      </c>
      <c r="D14" s="88">
        <f>C14*C8/100</f>
        <v>0.4</v>
      </c>
      <c r="E14" s="14">
        <v>1</v>
      </c>
      <c r="F14" s="15">
        <f t="shared" si="0"/>
        <v>0.4</v>
      </c>
    </row>
    <row r="15" spans="1:6" ht="14.25" x14ac:dyDescent="0.2">
      <c r="A15" s="195"/>
      <c r="B15" s="93" t="s">
        <v>408</v>
      </c>
      <c r="C15" s="94">
        <v>10</v>
      </c>
      <c r="D15" s="88">
        <f>C15*C8/100</f>
        <v>0.4</v>
      </c>
      <c r="E15" s="14">
        <v>1</v>
      </c>
      <c r="F15" s="15">
        <f t="shared" si="0"/>
        <v>0.4</v>
      </c>
    </row>
    <row r="16" spans="1:6" ht="28.5" x14ac:dyDescent="0.2">
      <c r="A16" s="195"/>
      <c r="B16" s="93" t="s">
        <v>409</v>
      </c>
      <c r="C16" s="94">
        <v>10</v>
      </c>
      <c r="D16" s="88">
        <f>C16*C8/100</f>
        <v>0.4</v>
      </c>
      <c r="E16" s="14">
        <v>1</v>
      </c>
      <c r="F16" s="15">
        <f t="shared" si="0"/>
        <v>0.4</v>
      </c>
    </row>
    <row r="17" spans="1:6" ht="14.25" x14ac:dyDescent="0.2">
      <c r="A17" s="195"/>
      <c r="B17" s="93" t="s">
        <v>410</v>
      </c>
      <c r="C17" s="94">
        <v>10</v>
      </c>
      <c r="D17" s="88">
        <f>C17*C8/100</f>
        <v>0.4</v>
      </c>
      <c r="E17" s="14">
        <v>1</v>
      </c>
      <c r="F17" s="15">
        <f t="shared" si="0"/>
        <v>0.4</v>
      </c>
    </row>
    <row r="18" spans="1:6" x14ac:dyDescent="0.2">
      <c r="A18" s="195">
        <v>3</v>
      </c>
      <c r="B18" s="99" t="s">
        <v>357</v>
      </c>
      <c r="C18" s="100">
        <v>4</v>
      </c>
      <c r="D18" s="89"/>
      <c r="E18" s="71">
        <v>20</v>
      </c>
      <c r="F18" s="15"/>
    </row>
    <row r="19" spans="1:6" ht="14.25" x14ac:dyDescent="0.2">
      <c r="A19" s="195"/>
      <c r="B19" s="93" t="s">
        <v>411</v>
      </c>
      <c r="C19" s="94">
        <v>10</v>
      </c>
      <c r="D19" s="88">
        <f>C19*C18/100</f>
        <v>0.4</v>
      </c>
      <c r="E19" s="14">
        <v>1</v>
      </c>
      <c r="F19" s="15">
        <f>D19/E19</f>
        <v>0.4</v>
      </c>
    </row>
    <row r="20" spans="1:6" ht="14.25" x14ac:dyDescent="0.2">
      <c r="A20" s="195"/>
      <c r="B20" s="93" t="s">
        <v>412</v>
      </c>
      <c r="C20" s="94">
        <v>10</v>
      </c>
      <c r="D20" s="88">
        <f>C20*C18/100</f>
        <v>0.4</v>
      </c>
      <c r="E20" s="14">
        <v>1</v>
      </c>
      <c r="F20" s="15">
        <f t="shared" ref="F20:F26" si="1">D20/E20</f>
        <v>0.4</v>
      </c>
    </row>
    <row r="21" spans="1:6" ht="14.25" x14ac:dyDescent="0.2">
      <c r="A21" s="195"/>
      <c r="B21" s="93" t="s">
        <v>413</v>
      </c>
      <c r="C21" s="94">
        <v>20</v>
      </c>
      <c r="D21" s="88">
        <f>C21*C18/100</f>
        <v>0.8</v>
      </c>
      <c r="E21" s="14">
        <v>1</v>
      </c>
      <c r="F21" s="15">
        <f t="shared" si="1"/>
        <v>0.8</v>
      </c>
    </row>
    <row r="22" spans="1:6" ht="14.25" x14ac:dyDescent="0.2">
      <c r="A22" s="195"/>
      <c r="B22" s="93" t="s">
        <v>414</v>
      </c>
      <c r="C22" s="94">
        <v>15</v>
      </c>
      <c r="D22" s="88">
        <f>C22*C18/100</f>
        <v>0.6</v>
      </c>
      <c r="E22" s="14">
        <v>3</v>
      </c>
      <c r="F22" s="15">
        <f t="shared" si="1"/>
        <v>0.19999999999999998</v>
      </c>
    </row>
    <row r="23" spans="1:6" ht="28.5" x14ac:dyDescent="0.2">
      <c r="A23" s="195"/>
      <c r="B23" s="93" t="s">
        <v>415</v>
      </c>
      <c r="C23" s="94">
        <v>20</v>
      </c>
      <c r="D23" s="88">
        <f>C23*C18/100</f>
        <v>0.8</v>
      </c>
      <c r="E23" s="14">
        <v>11</v>
      </c>
      <c r="F23" s="15">
        <f t="shared" si="1"/>
        <v>7.2727272727272738E-2</v>
      </c>
    </row>
    <row r="24" spans="1:6" ht="14.25" x14ac:dyDescent="0.2">
      <c r="A24" s="195"/>
      <c r="B24" s="93" t="s">
        <v>416</v>
      </c>
      <c r="C24" s="94">
        <v>10</v>
      </c>
      <c r="D24" s="88">
        <f>C24*C18/100</f>
        <v>0.4</v>
      </c>
      <c r="E24" s="14">
        <v>1</v>
      </c>
      <c r="F24" s="15">
        <f t="shared" si="1"/>
        <v>0.4</v>
      </c>
    </row>
    <row r="25" spans="1:6" ht="28.5" x14ac:dyDescent="0.2">
      <c r="A25" s="195"/>
      <c r="B25" s="93" t="s">
        <v>417</v>
      </c>
      <c r="C25" s="94">
        <v>5</v>
      </c>
      <c r="D25" s="88">
        <f>C25*C18/100</f>
        <v>0.2</v>
      </c>
      <c r="E25" s="14">
        <v>1</v>
      </c>
      <c r="F25" s="15">
        <f t="shared" si="1"/>
        <v>0.2</v>
      </c>
    </row>
    <row r="26" spans="1:6" ht="14.25" x14ac:dyDescent="0.2">
      <c r="A26" s="195"/>
      <c r="B26" s="93" t="s">
        <v>418</v>
      </c>
      <c r="C26" s="94">
        <v>10</v>
      </c>
      <c r="D26" s="88">
        <f>C26*C18/100</f>
        <v>0.4</v>
      </c>
      <c r="E26" s="14">
        <v>1</v>
      </c>
      <c r="F26" s="15">
        <f t="shared" si="1"/>
        <v>0.4</v>
      </c>
    </row>
    <row r="27" spans="1:6" x14ac:dyDescent="0.2">
      <c r="A27" s="195">
        <v>4</v>
      </c>
      <c r="B27" s="99" t="s">
        <v>0</v>
      </c>
      <c r="C27" s="100">
        <v>4</v>
      </c>
      <c r="D27" s="89"/>
      <c r="E27" s="71">
        <v>3</v>
      </c>
      <c r="F27" s="15"/>
    </row>
    <row r="28" spans="1:6" ht="14.25" x14ac:dyDescent="0.2">
      <c r="A28" s="195"/>
      <c r="B28" s="93" t="s">
        <v>419</v>
      </c>
      <c r="C28" s="94">
        <v>100</v>
      </c>
      <c r="D28" s="88">
        <f>C28*C27/100</f>
        <v>4</v>
      </c>
      <c r="E28" s="14">
        <v>3</v>
      </c>
      <c r="F28" s="15">
        <f>D28/E28</f>
        <v>1.3333333333333333</v>
      </c>
    </row>
    <row r="29" spans="1:6" x14ac:dyDescent="0.2">
      <c r="A29" s="195">
        <v>5</v>
      </c>
      <c r="B29" s="99" t="s">
        <v>358</v>
      </c>
      <c r="C29" s="100">
        <v>12</v>
      </c>
      <c r="D29" s="89"/>
      <c r="E29" s="71">
        <v>3</v>
      </c>
      <c r="F29" s="15"/>
    </row>
    <row r="30" spans="1:6" ht="14.25" x14ac:dyDescent="0.2">
      <c r="A30" s="195"/>
      <c r="B30" s="93" t="s">
        <v>420</v>
      </c>
      <c r="C30" s="94">
        <v>30</v>
      </c>
      <c r="D30" s="88">
        <f>C30*C29/100</f>
        <v>3.6</v>
      </c>
      <c r="E30" s="14">
        <v>1</v>
      </c>
      <c r="F30" s="15">
        <f>D30/E30</f>
        <v>3.6</v>
      </c>
    </row>
    <row r="31" spans="1:6" ht="14.25" x14ac:dyDescent="0.2">
      <c r="A31" s="195"/>
      <c r="B31" s="93" t="s">
        <v>421</v>
      </c>
      <c r="C31" s="94">
        <v>35</v>
      </c>
      <c r="D31" s="88">
        <f>C31*C29/100</f>
        <v>4.2</v>
      </c>
      <c r="E31" s="14">
        <v>1</v>
      </c>
      <c r="F31" s="15">
        <f t="shared" ref="F31:F32" si="2">D31/E31</f>
        <v>4.2</v>
      </c>
    </row>
    <row r="32" spans="1:6" ht="14.25" x14ac:dyDescent="0.2">
      <c r="A32" s="195"/>
      <c r="B32" s="93" t="s">
        <v>422</v>
      </c>
      <c r="C32" s="94">
        <v>35</v>
      </c>
      <c r="D32" s="88">
        <f>C32*C29/100</f>
        <v>4.2</v>
      </c>
      <c r="E32" s="14">
        <v>1</v>
      </c>
      <c r="F32" s="15">
        <f t="shared" si="2"/>
        <v>4.2</v>
      </c>
    </row>
    <row r="33" spans="1:6" x14ac:dyDescent="0.2">
      <c r="A33" s="195">
        <v>6</v>
      </c>
      <c r="B33" s="99" t="s">
        <v>359</v>
      </c>
      <c r="C33" s="100">
        <v>12</v>
      </c>
      <c r="D33" s="89"/>
      <c r="E33" s="71">
        <v>24</v>
      </c>
      <c r="F33" s="15"/>
    </row>
    <row r="34" spans="1:6" ht="14.25" x14ac:dyDescent="0.2">
      <c r="A34" s="195"/>
      <c r="B34" s="95" t="s">
        <v>423</v>
      </c>
      <c r="C34" s="198">
        <v>20</v>
      </c>
      <c r="D34" s="90">
        <f>C34*C33/100</f>
        <v>2.4</v>
      </c>
      <c r="E34" s="18">
        <v>9</v>
      </c>
      <c r="F34" s="17">
        <f>D34/E34</f>
        <v>0.26666666666666666</v>
      </c>
    </row>
    <row r="35" spans="1:6" ht="28.5" x14ac:dyDescent="0.2">
      <c r="A35" s="195"/>
      <c r="B35" s="95" t="s">
        <v>197</v>
      </c>
      <c r="C35" s="198"/>
      <c r="D35" s="88"/>
      <c r="E35" s="14">
        <v>1</v>
      </c>
      <c r="F35" s="17">
        <v>0.26666666700000002</v>
      </c>
    </row>
    <row r="36" spans="1:6" ht="14.25" x14ac:dyDescent="0.2">
      <c r="A36" s="195"/>
      <c r="B36" s="95" t="s">
        <v>198</v>
      </c>
      <c r="C36" s="198"/>
      <c r="D36" s="88"/>
      <c r="E36" s="14">
        <v>1</v>
      </c>
      <c r="F36" s="17">
        <v>0.26666666700000002</v>
      </c>
    </row>
    <row r="37" spans="1:6" ht="28.5" x14ac:dyDescent="0.2">
      <c r="A37" s="195"/>
      <c r="B37" s="95" t="s">
        <v>199</v>
      </c>
      <c r="C37" s="198"/>
      <c r="D37" s="88"/>
      <c r="E37" s="14">
        <v>1</v>
      </c>
      <c r="F37" s="17">
        <v>0.26666666700000002</v>
      </c>
    </row>
    <row r="38" spans="1:6" ht="14.25" x14ac:dyDescent="0.2">
      <c r="A38" s="195"/>
      <c r="B38" s="95" t="s">
        <v>200</v>
      </c>
      <c r="C38" s="198"/>
      <c r="D38" s="88"/>
      <c r="E38" s="14">
        <v>1</v>
      </c>
      <c r="F38" s="17">
        <v>0.26666666700000002</v>
      </c>
    </row>
    <row r="39" spans="1:6" ht="14.25" x14ac:dyDescent="0.2">
      <c r="A39" s="195"/>
      <c r="B39" s="95" t="s">
        <v>201</v>
      </c>
      <c r="C39" s="198"/>
      <c r="D39" s="88"/>
      <c r="E39" s="14">
        <v>1</v>
      </c>
      <c r="F39" s="17">
        <v>0.26666666700000002</v>
      </c>
    </row>
    <row r="40" spans="1:6" ht="14.25" x14ac:dyDescent="0.2">
      <c r="A40" s="195"/>
      <c r="B40" s="95" t="s">
        <v>202</v>
      </c>
      <c r="C40" s="198"/>
      <c r="D40" s="88"/>
      <c r="E40" s="14">
        <v>1</v>
      </c>
      <c r="F40" s="17">
        <v>0.26666666700000002</v>
      </c>
    </row>
    <row r="41" spans="1:6" ht="42.75" x14ac:dyDescent="0.2">
      <c r="A41" s="195"/>
      <c r="B41" s="95" t="s">
        <v>203</v>
      </c>
      <c r="C41" s="198"/>
      <c r="D41" s="88"/>
      <c r="E41" s="14">
        <v>1</v>
      </c>
      <c r="F41" s="17">
        <v>0.26666666700000002</v>
      </c>
    </row>
    <row r="42" spans="1:6" ht="57" x14ac:dyDescent="0.2">
      <c r="A42" s="195"/>
      <c r="B42" s="95" t="s">
        <v>369</v>
      </c>
      <c r="C42" s="198"/>
      <c r="D42" s="88"/>
      <c r="E42" s="14">
        <v>1</v>
      </c>
      <c r="F42" s="17">
        <v>0.26666666700000002</v>
      </c>
    </row>
    <row r="43" spans="1:6" ht="14.25" x14ac:dyDescent="0.2">
      <c r="A43" s="195"/>
      <c r="B43" s="95" t="s">
        <v>395</v>
      </c>
      <c r="C43" s="198"/>
      <c r="D43" s="88"/>
      <c r="E43" s="14">
        <v>10</v>
      </c>
      <c r="F43" s="17">
        <f>F42/E43</f>
        <v>2.6666666700000001E-2</v>
      </c>
    </row>
    <row r="44" spans="1:6" ht="14.25" x14ac:dyDescent="0.2">
      <c r="A44" s="195"/>
      <c r="B44" s="93" t="s">
        <v>424</v>
      </c>
      <c r="C44" s="94">
        <v>15</v>
      </c>
      <c r="D44" s="88">
        <f>C44*C33/100</f>
        <v>1.8</v>
      </c>
      <c r="E44" s="14">
        <v>8</v>
      </c>
      <c r="F44" s="15">
        <f t="shared" ref="F44:F48" si="3">D44/E44</f>
        <v>0.22500000000000001</v>
      </c>
    </row>
    <row r="45" spans="1:6" ht="14.25" x14ac:dyDescent="0.2">
      <c r="A45" s="195"/>
      <c r="B45" s="93" t="s">
        <v>425</v>
      </c>
      <c r="C45" s="94">
        <v>15</v>
      </c>
      <c r="D45" s="88">
        <f>C45*C33/100</f>
        <v>1.8</v>
      </c>
      <c r="E45" s="14">
        <v>1</v>
      </c>
      <c r="F45" s="15">
        <f t="shared" si="3"/>
        <v>1.8</v>
      </c>
    </row>
    <row r="46" spans="1:6" ht="28.5" x14ac:dyDescent="0.2">
      <c r="A46" s="195"/>
      <c r="B46" s="93" t="s">
        <v>426</v>
      </c>
      <c r="C46" s="94">
        <v>15</v>
      </c>
      <c r="D46" s="88">
        <f>C46*C33/100</f>
        <v>1.8</v>
      </c>
      <c r="E46" s="14">
        <v>1</v>
      </c>
      <c r="F46" s="15">
        <f t="shared" si="3"/>
        <v>1.8</v>
      </c>
    </row>
    <row r="47" spans="1:6" ht="14.25" x14ac:dyDescent="0.2">
      <c r="A47" s="195"/>
      <c r="B47" s="93" t="s">
        <v>427</v>
      </c>
      <c r="C47" s="94">
        <v>20</v>
      </c>
      <c r="D47" s="88">
        <f>C47*C33/100</f>
        <v>2.4</v>
      </c>
      <c r="E47" s="14">
        <v>3</v>
      </c>
      <c r="F47" s="15">
        <f>D47/E47</f>
        <v>0.79999999999999993</v>
      </c>
    </row>
    <row r="48" spans="1:6" ht="14.25" x14ac:dyDescent="0.2">
      <c r="A48" s="195"/>
      <c r="B48" s="93" t="s">
        <v>428</v>
      </c>
      <c r="C48" s="94">
        <v>15</v>
      </c>
      <c r="D48" s="88">
        <f>C48*C33/100</f>
        <v>1.8</v>
      </c>
      <c r="E48" s="14">
        <v>1</v>
      </c>
      <c r="F48" s="15">
        <f t="shared" si="3"/>
        <v>1.8</v>
      </c>
    </row>
    <row r="49" spans="1:6" x14ac:dyDescent="0.2">
      <c r="A49" s="195">
        <v>7</v>
      </c>
      <c r="B49" s="99" t="s">
        <v>364</v>
      </c>
      <c r="C49" s="100">
        <v>8</v>
      </c>
      <c r="D49" s="89"/>
      <c r="E49" s="71">
        <v>16</v>
      </c>
      <c r="F49" s="15"/>
    </row>
    <row r="50" spans="1:6" ht="14.25" x14ac:dyDescent="0.2">
      <c r="A50" s="195"/>
      <c r="B50" s="93" t="s">
        <v>429</v>
      </c>
      <c r="C50" s="94">
        <v>25</v>
      </c>
      <c r="D50" s="88">
        <f>C50*C49/100</f>
        <v>2</v>
      </c>
      <c r="E50" s="14">
        <v>5</v>
      </c>
      <c r="F50" s="15">
        <f>D50/E50</f>
        <v>0.4</v>
      </c>
    </row>
    <row r="51" spans="1:6" ht="14.25" x14ac:dyDescent="0.2">
      <c r="A51" s="195"/>
      <c r="B51" s="93" t="s">
        <v>430</v>
      </c>
      <c r="C51" s="94">
        <v>5</v>
      </c>
      <c r="D51" s="88">
        <f>C51*C49/100</f>
        <v>0.4</v>
      </c>
      <c r="E51" s="14">
        <v>1</v>
      </c>
      <c r="F51" s="15">
        <f t="shared" ref="F51:F55" si="4">D51/E51</f>
        <v>0.4</v>
      </c>
    </row>
    <row r="52" spans="1:6" ht="14.25" x14ac:dyDescent="0.2">
      <c r="A52" s="195"/>
      <c r="B52" s="93" t="s">
        <v>431</v>
      </c>
      <c r="C52" s="94">
        <v>25</v>
      </c>
      <c r="D52" s="88">
        <f>C52*C49/100</f>
        <v>2</v>
      </c>
      <c r="E52" s="14">
        <v>2</v>
      </c>
      <c r="F52" s="15">
        <f t="shared" si="4"/>
        <v>1</v>
      </c>
    </row>
    <row r="53" spans="1:6" ht="28.5" x14ac:dyDescent="0.2">
      <c r="A53" s="195"/>
      <c r="B53" s="93" t="s">
        <v>432</v>
      </c>
      <c r="C53" s="94">
        <v>10</v>
      </c>
      <c r="D53" s="88">
        <f>C53*C49/100</f>
        <v>0.8</v>
      </c>
      <c r="E53" s="14">
        <v>3</v>
      </c>
      <c r="F53" s="15">
        <f t="shared" si="4"/>
        <v>0.26666666666666666</v>
      </c>
    </row>
    <row r="54" spans="1:6" ht="14.25" x14ac:dyDescent="0.2">
      <c r="A54" s="195"/>
      <c r="B54" s="93" t="s">
        <v>433</v>
      </c>
      <c r="C54" s="94">
        <v>25</v>
      </c>
      <c r="D54" s="88">
        <f>C54*C49/100</f>
        <v>2</v>
      </c>
      <c r="E54" s="14">
        <v>1</v>
      </c>
      <c r="F54" s="15">
        <f t="shared" si="4"/>
        <v>2</v>
      </c>
    </row>
    <row r="55" spans="1:6" ht="14.25" x14ac:dyDescent="0.2">
      <c r="A55" s="195"/>
      <c r="B55" s="93" t="s">
        <v>434</v>
      </c>
      <c r="C55" s="94">
        <v>10</v>
      </c>
      <c r="D55" s="88">
        <f>C55*C49/100</f>
        <v>0.8</v>
      </c>
      <c r="E55" s="14">
        <v>4</v>
      </c>
      <c r="F55" s="15">
        <f t="shared" si="4"/>
        <v>0.2</v>
      </c>
    </row>
    <row r="56" spans="1:6" x14ac:dyDescent="0.2">
      <c r="A56" s="195">
        <v>8</v>
      </c>
      <c r="B56" s="99" t="s">
        <v>360</v>
      </c>
      <c r="C56" s="100">
        <v>12</v>
      </c>
      <c r="D56" s="89"/>
      <c r="E56" s="71">
        <v>4</v>
      </c>
      <c r="F56" s="15"/>
    </row>
    <row r="57" spans="1:6" ht="14.25" x14ac:dyDescent="0.2">
      <c r="A57" s="195"/>
      <c r="B57" s="93" t="s">
        <v>435</v>
      </c>
      <c r="C57" s="94">
        <v>25</v>
      </c>
      <c r="D57" s="88">
        <f>C57*C56/100</f>
        <v>3</v>
      </c>
      <c r="E57" s="14">
        <v>1</v>
      </c>
      <c r="F57" s="15">
        <f>D57/E57</f>
        <v>3</v>
      </c>
    </row>
    <row r="58" spans="1:6" ht="14.25" x14ac:dyDescent="0.2">
      <c r="A58" s="195"/>
      <c r="B58" s="93" t="s">
        <v>436</v>
      </c>
      <c r="C58" s="94">
        <v>25</v>
      </c>
      <c r="D58" s="88">
        <f>C58*C56/100</f>
        <v>3</v>
      </c>
      <c r="E58" s="14">
        <v>1</v>
      </c>
      <c r="F58" s="15">
        <f t="shared" ref="F58:F60" si="5">D58/E58</f>
        <v>3</v>
      </c>
    </row>
    <row r="59" spans="1:6" ht="35.25" customHeight="1" x14ac:dyDescent="0.2">
      <c r="A59" s="195"/>
      <c r="B59" s="93" t="s">
        <v>437</v>
      </c>
      <c r="C59" s="94">
        <v>25</v>
      </c>
      <c r="D59" s="88">
        <f>C59*C56/100</f>
        <v>3</v>
      </c>
      <c r="E59" s="14">
        <v>1</v>
      </c>
      <c r="F59" s="15">
        <f t="shared" si="5"/>
        <v>3</v>
      </c>
    </row>
    <row r="60" spans="1:6" ht="14.25" x14ac:dyDescent="0.2">
      <c r="A60" s="195"/>
      <c r="B60" s="93" t="s">
        <v>438</v>
      </c>
      <c r="C60" s="94">
        <v>25</v>
      </c>
      <c r="D60" s="88">
        <f>C60*C56/100</f>
        <v>3</v>
      </c>
      <c r="E60" s="14">
        <v>1</v>
      </c>
      <c r="F60" s="15">
        <f t="shared" si="5"/>
        <v>3</v>
      </c>
    </row>
    <row r="61" spans="1:6" x14ac:dyDescent="0.2">
      <c r="A61" s="96">
        <v>9</v>
      </c>
      <c r="B61" s="99" t="s">
        <v>361</v>
      </c>
      <c r="C61" s="100">
        <v>4</v>
      </c>
      <c r="D61" s="89"/>
      <c r="E61" s="71">
        <v>4</v>
      </c>
      <c r="F61" s="15"/>
    </row>
    <row r="62" spans="1:6" x14ac:dyDescent="0.2">
      <c r="A62" s="96"/>
      <c r="B62" s="97" t="s">
        <v>361</v>
      </c>
      <c r="C62" s="98">
        <v>100</v>
      </c>
      <c r="D62" s="88">
        <f>C62*C61/100</f>
        <v>4</v>
      </c>
      <c r="E62" s="16">
        <v>4</v>
      </c>
      <c r="F62" s="15">
        <f>D62/E62</f>
        <v>1</v>
      </c>
    </row>
    <row r="63" spans="1:6" ht="30" x14ac:dyDescent="0.2">
      <c r="A63" s="195">
        <v>10</v>
      </c>
      <c r="B63" s="99" t="s">
        <v>362</v>
      </c>
      <c r="C63" s="100">
        <v>16</v>
      </c>
      <c r="D63" s="89"/>
      <c r="E63" s="71">
        <v>48</v>
      </c>
      <c r="F63" s="15"/>
    </row>
    <row r="64" spans="1:6" ht="14.25" x14ac:dyDescent="0.2">
      <c r="A64" s="195"/>
      <c r="B64" s="93" t="s">
        <v>455</v>
      </c>
      <c r="C64" s="94">
        <v>10</v>
      </c>
      <c r="D64" s="88">
        <f>C64*C63/100</f>
        <v>1.6</v>
      </c>
      <c r="E64" s="14">
        <v>9</v>
      </c>
      <c r="F64" s="15">
        <f>D64/E64</f>
        <v>0.17777777777777778</v>
      </c>
    </row>
    <row r="65" spans="1:6" ht="28.5" x14ac:dyDescent="0.2">
      <c r="A65" s="195"/>
      <c r="B65" s="93" t="s">
        <v>439</v>
      </c>
      <c r="C65" s="94">
        <v>10</v>
      </c>
      <c r="D65" s="88">
        <f>C65*C63/100</f>
        <v>1.6</v>
      </c>
      <c r="E65" s="14">
        <v>15</v>
      </c>
      <c r="F65" s="15">
        <f t="shared" ref="F65:F72" si="6">D65/E65</f>
        <v>0.10666666666666667</v>
      </c>
    </row>
    <row r="66" spans="1:6" ht="14.25" x14ac:dyDescent="0.2">
      <c r="A66" s="195"/>
      <c r="B66" s="93" t="s">
        <v>440</v>
      </c>
      <c r="C66" s="94">
        <v>10</v>
      </c>
      <c r="D66" s="88">
        <f>C66*C63/100</f>
        <v>1.6</v>
      </c>
      <c r="E66" s="14">
        <v>11</v>
      </c>
      <c r="F66" s="15">
        <f t="shared" si="6"/>
        <v>0.14545454545454548</v>
      </c>
    </row>
    <row r="67" spans="1:6" ht="14.25" x14ac:dyDescent="0.2">
      <c r="A67" s="195"/>
      <c r="B67" s="93" t="s">
        <v>441</v>
      </c>
      <c r="C67" s="94">
        <v>10</v>
      </c>
      <c r="D67" s="88">
        <f>C67*C63/100</f>
        <v>1.6</v>
      </c>
      <c r="E67" s="14">
        <v>2</v>
      </c>
      <c r="F67" s="15">
        <f t="shared" si="6"/>
        <v>0.8</v>
      </c>
    </row>
    <row r="68" spans="1:6" ht="14.25" x14ac:dyDescent="0.2">
      <c r="A68" s="195"/>
      <c r="B68" s="93" t="s">
        <v>442</v>
      </c>
      <c r="C68" s="94">
        <v>10</v>
      </c>
      <c r="D68" s="88">
        <f>C68*C63/100</f>
        <v>1.6</v>
      </c>
      <c r="E68" s="14">
        <v>2</v>
      </c>
      <c r="F68" s="15">
        <f t="shared" si="6"/>
        <v>0.8</v>
      </c>
    </row>
    <row r="69" spans="1:6" ht="14.25" x14ac:dyDescent="0.2">
      <c r="A69" s="195"/>
      <c r="B69" s="93" t="s">
        <v>443</v>
      </c>
      <c r="C69" s="94">
        <v>5</v>
      </c>
      <c r="D69" s="88">
        <f>C69*C63/100</f>
        <v>0.8</v>
      </c>
      <c r="E69" s="14">
        <v>1</v>
      </c>
      <c r="F69" s="15">
        <f t="shared" si="6"/>
        <v>0.8</v>
      </c>
    </row>
    <row r="70" spans="1:6" ht="14.25" x14ac:dyDescent="0.2">
      <c r="A70" s="195"/>
      <c r="B70" s="93" t="s">
        <v>444</v>
      </c>
      <c r="C70" s="94">
        <v>5</v>
      </c>
      <c r="D70" s="88">
        <f>C70*C63/100</f>
        <v>0.8</v>
      </c>
      <c r="E70" s="14">
        <v>2</v>
      </c>
      <c r="F70" s="15">
        <f t="shared" si="6"/>
        <v>0.4</v>
      </c>
    </row>
    <row r="71" spans="1:6" ht="42.75" x14ac:dyDescent="0.2">
      <c r="A71" s="195"/>
      <c r="B71" s="93" t="s">
        <v>445</v>
      </c>
      <c r="C71" s="94">
        <v>10</v>
      </c>
      <c r="D71" s="88">
        <f>C71*C63/100</f>
        <v>1.6</v>
      </c>
      <c r="E71" s="14">
        <v>1</v>
      </c>
      <c r="F71" s="15">
        <f t="shared" si="6"/>
        <v>1.6</v>
      </c>
    </row>
    <row r="72" spans="1:6" ht="42.75" x14ac:dyDescent="0.2">
      <c r="A72" s="195"/>
      <c r="B72" s="93" t="s">
        <v>446</v>
      </c>
      <c r="C72" s="94">
        <v>30</v>
      </c>
      <c r="D72" s="88">
        <f>C72*C63/100</f>
        <v>4.8</v>
      </c>
      <c r="E72" s="14">
        <v>5</v>
      </c>
      <c r="F72" s="15">
        <f t="shared" si="6"/>
        <v>0.96</v>
      </c>
    </row>
    <row r="73" spans="1:6" x14ac:dyDescent="0.2">
      <c r="A73" s="195">
        <v>11</v>
      </c>
      <c r="B73" s="99" t="s">
        <v>363</v>
      </c>
      <c r="C73" s="100">
        <v>15</v>
      </c>
      <c r="D73" s="89"/>
      <c r="E73" s="71">
        <v>26</v>
      </c>
      <c r="F73" s="15"/>
    </row>
    <row r="74" spans="1:6" ht="42.75" x14ac:dyDescent="0.2">
      <c r="A74" s="195"/>
      <c r="B74" s="93" t="s">
        <v>447</v>
      </c>
      <c r="C74" s="94">
        <v>50</v>
      </c>
      <c r="D74" s="88">
        <f>C74*C73/100</f>
        <v>7.5</v>
      </c>
      <c r="E74" s="14">
        <v>1</v>
      </c>
      <c r="F74" s="15">
        <f>D74/E74</f>
        <v>7.5</v>
      </c>
    </row>
    <row r="75" spans="1:6" ht="28.5" x14ac:dyDescent="0.2">
      <c r="A75" s="195"/>
      <c r="B75" s="93" t="s">
        <v>448</v>
      </c>
      <c r="C75" s="94">
        <v>50</v>
      </c>
      <c r="D75" s="88">
        <f>C75*C73/100</f>
        <v>7.5</v>
      </c>
      <c r="E75" s="14">
        <v>25</v>
      </c>
      <c r="F75" s="15">
        <f>D75/E75</f>
        <v>0.3</v>
      </c>
    </row>
    <row r="76" spans="1:6" x14ac:dyDescent="0.2">
      <c r="A76" s="195">
        <v>12</v>
      </c>
      <c r="B76" s="99" t="s">
        <v>365</v>
      </c>
      <c r="C76" s="100">
        <v>5</v>
      </c>
      <c r="D76" s="89"/>
      <c r="E76" s="71">
        <v>2</v>
      </c>
      <c r="F76" s="15"/>
    </row>
    <row r="77" spans="1:6" ht="28.5" x14ac:dyDescent="0.2">
      <c r="A77" s="195"/>
      <c r="B77" s="93" t="s">
        <v>449</v>
      </c>
      <c r="C77" s="94">
        <v>50</v>
      </c>
      <c r="D77" s="88">
        <f>C77*C76/100</f>
        <v>2.5</v>
      </c>
      <c r="E77" s="14">
        <v>1</v>
      </c>
      <c r="F77" s="15">
        <f>D77/E77</f>
        <v>2.5</v>
      </c>
    </row>
    <row r="78" spans="1:6" ht="14.25" x14ac:dyDescent="0.2">
      <c r="A78" s="195"/>
      <c r="B78" s="93" t="s">
        <v>450</v>
      </c>
      <c r="C78" s="94">
        <v>50</v>
      </c>
      <c r="D78" s="88">
        <f>C78*C76/100</f>
        <v>2.5</v>
      </c>
      <c r="E78" s="14">
        <v>1</v>
      </c>
      <c r="F78" s="15">
        <f>D78/E78</f>
        <v>2.5</v>
      </c>
    </row>
  </sheetData>
  <mergeCells count="14">
    <mergeCell ref="A63:A72"/>
    <mergeCell ref="A73:A75"/>
    <mergeCell ref="A76:A78"/>
    <mergeCell ref="D1:D2"/>
    <mergeCell ref="F1:F2"/>
    <mergeCell ref="A18:A26"/>
    <mergeCell ref="A27:A28"/>
    <mergeCell ref="A29:A32"/>
    <mergeCell ref="A33:A48"/>
    <mergeCell ref="A49:A55"/>
    <mergeCell ref="A56:A60"/>
    <mergeCell ref="A2:A7"/>
    <mergeCell ref="A8:A17"/>
    <mergeCell ref="C34:C4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DBA74-C34D-408C-BEF7-1D79AC92C45D}">
  <sheetPr>
    <tabColor rgb="FF3399FF"/>
  </sheetPr>
  <dimension ref="B3:C11"/>
  <sheetViews>
    <sheetView workbookViewId="0">
      <selection activeCell="C13" sqref="C13"/>
    </sheetView>
  </sheetViews>
  <sheetFormatPr baseColWidth="10" defaultRowHeight="15" x14ac:dyDescent="0.25"/>
  <cols>
    <col min="3" max="3" width="44.85546875" customWidth="1"/>
  </cols>
  <sheetData>
    <row r="3" spans="2:3" x14ac:dyDescent="0.25">
      <c r="B3" s="25"/>
      <c r="C3" s="101" t="s">
        <v>553</v>
      </c>
    </row>
    <row r="4" spans="2:3" x14ac:dyDescent="0.25">
      <c r="B4" s="25"/>
      <c r="C4" s="25"/>
    </row>
    <row r="5" spans="2:3" x14ac:dyDescent="0.25">
      <c r="B5" s="26"/>
      <c r="C5" s="25" t="s">
        <v>576</v>
      </c>
    </row>
    <row r="6" spans="2:3" x14ac:dyDescent="0.25">
      <c r="B6" s="25"/>
      <c r="C6" s="25"/>
    </row>
    <row r="7" spans="2:3" x14ac:dyDescent="0.25">
      <c r="B7" s="27"/>
      <c r="C7" s="25" t="s">
        <v>577</v>
      </c>
    </row>
    <row r="8" spans="2:3" x14ac:dyDescent="0.25">
      <c r="B8" s="25"/>
      <c r="C8" s="25"/>
    </row>
    <row r="9" spans="2:3" x14ac:dyDescent="0.25">
      <c r="B9" s="28"/>
      <c r="C9" s="25" t="s">
        <v>578</v>
      </c>
    </row>
    <row r="10" spans="2:3" x14ac:dyDescent="0.25">
      <c r="B10" s="25"/>
      <c r="C10" s="25"/>
    </row>
    <row r="11" spans="2:3" x14ac:dyDescent="0.25">
      <c r="B11" s="29"/>
      <c r="C11" s="25" t="s">
        <v>579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101</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MATRIZ EVALUACIÓN TRANSPARENCIA</vt:lpstr>
      <vt:lpstr>RESULTADOS EVALUACIÓN</vt:lpstr>
      <vt:lpstr>Hoja1</vt:lpstr>
      <vt:lpstr>PONDERACIÓN</vt:lpstr>
      <vt:lpstr>RANGOS DE CUMPLIMIENTO</vt:lpstr>
      <vt:lpstr>'MATRIZ EVALUACIÓN TRANSPARENCIA'!Títulos_a_imprimir</vt:lpstr>
      <vt:lpstr>'RESULTADOS EVALUACIÓN'!Títulos_a_imprimir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Edgardo</cp:lastModifiedBy>
  <cp:revision>15</cp:revision>
  <cp:lastPrinted>2023-04-28T00:10:20Z</cp:lastPrinted>
  <dcterms:created xsi:type="dcterms:W3CDTF">2018-11-19T19:40:11Z</dcterms:created>
  <dcterms:modified xsi:type="dcterms:W3CDTF">2024-04-16T14:07:06Z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